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merboy\Desktop\"/>
    </mc:Choice>
  </mc:AlternateContent>
  <bookViews>
    <workbookView xWindow="-15" yWindow="-15" windowWidth="6000" windowHeight="6195"/>
  </bookViews>
  <sheets>
    <sheet name="DATOS" sheetId="6" r:id="rId1"/>
    <sheet name="CALCULOS" sheetId="5" r:id="rId2"/>
    <sheet name="RESUMEN" sheetId="8" r:id="rId3"/>
    <sheet name="Pagos Prov" sheetId="10" r:id="rId4"/>
    <sheet name="TABLAS" sheetId="4" r:id="rId5"/>
    <sheet name="Hoja1" sheetId="13" r:id="rId6"/>
  </sheets>
  <definedNames>
    <definedName name="_xlnm.Print_Area" localSheetId="1">CALCULOS!$A$1:$O$57</definedName>
    <definedName name="_xlnm.Print_Area" localSheetId="2">RESUMEN!$A$1:$O$28</definedName>
  </definedNames>
  <calcPr calcId="152511"/>
</workbook>
</file>

<file path=xl/calcChain.xml><?xml version="1.0" encoding="utf-8"?>
<calcChain xmlns="http://schemas.openxmlformats.org/spreadsheetml/2006/main">
  <c r="E54" i="6" l="1"/>
  <c r="F54" i="6"/>
  <c r="G54" i="6"/>
  <c r="H54" i="6"/>
  <c r="I54" i="6"/>
  <c r="J54" i="6"/>
  <c r="K54" i="6"/>
  <c r="L54" i="6"/>
  <c r="M54" i="6"/>
  <c r="N54" i="6"/>
  <c r="O54" i="6"/>
  <c r="D54" i="6"/>
  <c r="O12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15" i="6"/>
  <c r="O35" i="6"/>
  <c r="D35" i="6"/>
  <c r="P8" i="6"/>
  <c r="P9" i="6"/>
  <c r="P36" i="6" l="1"/>
  <c r="P37" i="6"/>
  <c r="AB10" i="10" l="1"/>
  <c r="AA10" i="10"/>
  <c r="Z10" i="10"/>
  <c r="Y10" i="10"/>
  <c r="X10" i="10"/>
  <c r="W10" i="10"/>
  <c r="V10" i="10"/>
  <c r="U10" i="10"/>
  <c r="T10" i="10"/>
  <c r="S10" i="10"/>
  <c r="R10" i="10"/>
  <c r="Q10" i="10"/>
  <c r="R7" i="10"/>
  <c r="S7" i="10"/>
  <c r="T7" i="10"/>
  <c r="U7" i="10"/>
  <c r="V7" i="10"/>
  <c r="W7" i="10"/>
  <c r="X7" i="10"/>
  <c r="Y7" i="10"/>
  <c r="Z7" i="10"/>
  <c r="AA7" i="10"/>
  <c r="AB7" i="10"/>
  <c r="Q7" i="10"/>
  <c r="R6" i="10"/>
  <c r="S6" i="10"/>
  <c r="T6" i="10"/>
  <c r="U6" i="10"/>
  <c r="V6" i="10"/>
  <c r="W6" i="10"/>
  <c r="X6" i="10"/>
  <c r="Y6" i="10"/>
  <c r="Z6" i="10"/>
  <c r="AA6" i="10"/>
  <c r="AB6" i="10"/>
  <c r="Q6" i="10"/>
  <c r="R5" i="10"/>
  <c r="T5" i="10"/>
  <c r="U5" i="10"/>
  <c r="V5" i="10"/>
  <c r="W5" i="10"/>
  <c r="X5" i="10"/>
  <c r="Y5" i="10"/>
  <c r="Z5" i="10"/>
  <c r="AA5" i="10"/>
  <c r="AB5" i="10"/>
  <c r="Q5" i="10"/>
  <c r="Q8" i="10" s="1"/>
  <c r="O55" i="6"/>
  <c r="N55" i="6"/>
  <c r="M55" i="6"/>
  <c r="L55" i="6"/>
  <c r="K55" i="6"/>
  <c r="J55" i="6"/>
  <c r="I55" i="6"/>
  <c r="H55" i="6"/>
  <c r="G55" i="6"/>
  <c r="F55" i="6"/>
  <c r="E55" i="6"/>
  <c r="D55" i="6"/>
  <c r="S5" i="10"/>
  <c r="R4" i="10"/>
  <c r="S4" i="10"/>
  <c r="T4" i="10"/>
  <c r="U4" i="10"/>
  <c r="V4" i="10"/>
  <c r="W4" i="10"/>
  <c r="X4" i="10"/>
  <c r="Y4" i="10"/>
  <c r="Z4" i="10"/>
  <c r="AA4" i="10"/>
  <c r="AB4" i="10"/>
  <c r="AC4" i="10"/>
  <c r="G1" i="10"/>
  <c r="Q4" i="10"/>
  <c r="Z8" i="10" l="1"/>
  <c r="W8" i="10"/>
  <c r="AA8" i="10"/>
  <c r="X8" i="10"/>
  <c r="U8" i="10"/>
  <c r="T8" i="10"/>
  <c r="R8" i="10"/>
  <c r="AB8" i="10"/>
  <c r="Y8" i="10"/>
  <c r="V8" i="10"/>
  <c r="S8" i="10"/>
  <c r="P54" i="6"/>
  <c r="AC5" i="10" s="1"/>
  <c r="AE5" i="10" s="1"/>
  <c r="P53" i="6"/>
  <c r="AC7" i="10" s="1"/>
  <c r="AE7" i="10" s="1"/>
  <c r="P7" i="6"/>
  <c r="P51" i="6"/>
  <c r="P52" i="6"/>
  <c r="AC6" i="10" s="1"/>
  <c r="AE6" i="10" s="1"/>
  <c r="AC8" i="10" l="1"/>
  <c r="AE8" i="10" s="1"/>
  <c r="N14" i="8"/>
  <c r="N20" i="8"/>
  <c r="B15" i="8" l="1"/>
  <c r="B27" i="5" s="1"/>
  <c r="N27" i="5"/>
  <c r="D40" i="6" l="1"/>
  <c r="M33" i="5" l="1"/>
  <c r="M16" i="10"/>
  <c r="M15" i="10"/>
  <c r="M14" i="10"/>
  <c r="M13" i="10"/>
  <c r="M12" i="10"/>
  <c r="M11" i="10"/>
  <c r="M10" i="10"/>
  <c r="M9" i="10"/>
  <c r="M8" i="10"/>
  <c r="M7" i="10"/>
  <c r="M6" i="10"/>
  <c r="M5" i="10"/>
  <c r="N5" i="10" s="1"/>
  <c r="D46" i="5"/>
  <c r="E46" i="5" s="1"/>
  <c r="F46" i="5" s="1"/>
  <c r="G46" i="5" s="1"/>
  <c r="H46" i="5" s="1"/>
  <c r="I46" i="5" s="1"/>
  <c r="J46" i="5" s="1"/>
  <c r="K46" i="5" s="1"/>
  <c r="L46" i="5" s="1"/>
  <c r="M46" i="5" s="1"/>
  <c r="N46" i="5" s="1"/>
  <c r="J17" i="10"/>
  <c r="AC10" i="10" s="1"/>
  <c r="AE10" i="10" s="1"/>
  <c r="F17" i="10"/>
  <c r="M17" i="10" l="1"/>
  <c r="K17" i="10"/>
  <c r="I17" i="10"/>
  <c r="H17" i="10"/>
  <c r="G17" i="10"/>
  <c r="D17" i="10"/>
  <c r="C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L17" i="10" l="1"/>
  <c r="E17" i="10"/>
  <c r="E41" i="6" l="1"/>
  <c r="F41" i="6"/>
  <c r="G41" i="6"/>
  <c r="H41" i="6"/>
  <c r="I41" i="6"/>
  <c r="J41" i="6"/>
  <c r="K41" i="6"/>
  <c r="L41" i="6"/>
  <c r="M41" i="6"/>
  <c r="N41" i="6"/>
  <c r="O41" i="6"/>
  <c r="D41" i="6"/>
  <c r="E40" i="6"/>
  <c r="F40" i="6"/>
  <c r="F47" i="6" s="1"/>
  <c r="G40" i="6"/>
  <c r="G47" i="6" s="1"/>
  <c r="H40" i="6"/>
  <c r="H47" i="6" s="1"/>
  <c r="I40" i="6"/>
  <c r="I47" i="6" s="1"/>
  <c r="J40" i="6"/>
  <c r="J47" i="6" s="1"/>
  <c r="K40" i="6"/>
  <c r="L40" i="6"/>
  <c r="L47" i="6" s="1"/>
  <c r="M40" i="6"/>
  <c r="M47" i="6" s="1"/>
  <c r="N40" i="6"/>
  <c r="N47" i="6" s="1"/>
  <c r="O40" i="6"/>
  <c r="B35" i="5"/>
  <c r="C35" i="5" s="1"/>
  <c r="D35" i="5" s="1"/>
  <c r="E35" i="5" s="1"/>
  <c r="F35" i="5" s="1"/>
  <c r="G35" i="5" s="1"/>
  <c r="H35" i="5" s="1"/>
  <c r="I35" i="5" s="1"/>
  <c r="J35" i="5" s="1"/>
  <c r="K35" i="5" s="1"/>
  <c r="L35" i="5" s="1"/>
  <c r="M35" i="5" s="1"/>
  <c r="N35" i="5" s="1"/>
  <c r="D12" i="6"/>
  <c r="E6" i="5"/>
  <c r="E6" i="8" s="1"/>
  <c r="D5" i="5"/>
  <c r="D5" i="8" s="1"/>
  <c r="C2" i="8"/>
  <c r="C21" i="8"/>
  <c r="B30" i="5"/>
  <c r="C30" i="5" s="1"/>
  <c r="D30" i="5" s="1"/>
  <c r="E30" i="5" s="1"/>
  <c r="B31" i="5"/>
  <c r="C31" i="5" s="1"/>
  <c r="D31" i="5" s="1"/>
  <c r="E31" i="5" s="1"/>
  <c r="F31" i="5" s="1"/>
  <c r="G31" i="5" s="1"/>
  <c r="H31" i="5" s="1"/>
  <c r="I31" i="5" s="1"/>
  <c r="J31" i="5" s="1"/>
  <c r="K31" i="5" s="1"/>
  <c r="L31" i="5" s="1"/>
  <c r="M31" i="5" s="1"/>
  <c r="N31" i="5" s="1"/>
  <c r="C33" i="5"/>
  <c r="B37" i="5"/>
  <c r="C37" i="5" s="1"/>
  <c r="D37" i="5" s="1"/>
  <c r="E37" i="5" s="1"/>
  <c r="F37" i="5" s="1"/>
  <c r="G37" i="5" s="1"/>
  <c r="H37" i="5" s="1"/>
  <c r="I37" i="5" s="1"/>
  <c r="J37" i="5" s="1"/>
  <c r="K37" i="5" s="1"/>
  <c r="L37" i="5" s="1"/>
  <c r="M37" i="5" s="1"/>
  <c r="N37" i="5" s="1"/>
  <c r="B39" i="5"/>
  <c r="C39" i="5" s="1"/>
  <c r="D39" i="5" s="1"/>
  <c r="E39" i="5" s="1"/>
  <c r="F39" i="5" s="1"/>
  <c r="G39" i="5" s="1"/>
  <c r="H39" i="5" s="1"/>
  <c r="I39" i="5" s="1"/>
  <c r="J39" i="5" s="1"/>
  <c r="K39" i="5" s="1"/>
  <c r="L39" i="5" s="1"/>
  <c r="M39" i="5" s="1"/>
  <c r="B40" i="5"/>
  <c r="C40" i="5" s="1"/>
  <c r="D40" i="5" s="1"/>
  <c r="E40" i="5" s="1"/>
  <c r="F40" i="5" s="1"/>
  <c r="G40" i="5" s="1"/>
  <c r="H40" i="5" s="1"/>
  <c r="I40" i="5" s="1"/>
  <c r="J40" i="5" s="1"/>
  <c r="K40" i="5" s="1"/>
  <c r="L40" i="5" s="1"/>
  <c r="M40" i="5" s="1"/>
  <c r="N40" i="5" s="1"/>
  <c r="B41" i="5"/>
  <c r="C41" i="5" s="1"/>
  <c r="D41" i="5" s="1"/>
  <c r="E41" i="5" s="1"/>
  <c r="F41" i="5" s="1"/>
  <c r="G41" i="5" s="1"/>
  <c r="H41" i="5" s="1"/>
  <c r="I41" i="5" s="1"/>
  <c r="J41" i="5" s="1"/>
  <c r="K41" i="5" s="1"/>
  <c r="L41" i="5" s="1"/>
  <c r="M41" i="5" s="1"/>
  <c r="N41" i="5" s="1"/>
  <c r="B42" i="5"/>
  <c r="C42" i="5" s="1"/>
  <c r="D42" i="5" s="1"/>
  <c r="E42" i="5" s="1"/>
  <c r="F42" i="5" s="1"/>
  <c r="G42" i="5" s="1"/>
  <c r="H42" i="5" s="1"/>
  <c r="I42" i="5" s="1"/>
  <c r="J42" i="5" s="1"/>
  <c r="K42" i="5" s="1"/>
  <c r="L42" i="5" s="1"/>
  <c r="M42" i="5" s="1"/>
  <c r="N42" i="5" s="1"/>
  <c r="B43" i="5"/>
  <c r="C43" i="5" s="1"/>
  <c r="D43" i="5" s="1"/>
  <c r="E43" i="5" s="1"/>
  <c r="F43" i="5" s="1"/>
  <c r="G43" i="5" s="1"/>
  <c r="H43" i="5" s="1"/>
  <c r="I43" i="5" s="1"/>
  <c r="J43" i="5" s="1"/>
  <c r="K43" i="5" s="1"/>
  <c r="L43" i="5" s="1"/>
  <c r="M43" i="5" s="1"/>
  <c r="N43" i="5" s="1"/>
  <c r="B12" i="5"/>
  <c r="C12" i="5" s="1"/>
  <c r="D12" i="5" s="1"/>
  <c r="E12" i="5" s="1"/>
  <c r="B13" i="5"/>
  <c r="C13" i="5" s="1"/>
  <c r="D13" i="5" s="1"/>
  <c r="E13" i="5" s="1"/>
  <c r="F13" i="5" s="1"/>
  <c r="G13" i="5" s="1"/>
  <c r="H13" i="5" s="1"/>
  <c r="I13" i="5" s="1"/>
  <c r="J13" i="5" s="1"/>
  <c r="K13" i="5" s="1"/>
  <c r="L13" i="5" s="1"/>
  <c r="M13" i="5" s="1"/>
  <c r="N13" i="5" s="1"/>
  <c r="B15" i="5"/>
  <c r="C15" i="5" s="1"/>
  <c r="D15" i="5" s="1"/>
  <c r="E15" i="5" s="1"/>
  <c r="F15" i="5" s="1"/>
  <c r="G15" i="5" s="1"/>
  <c r="H15" i="5" s="1"/>
  <c r="I15" i="5" s="1"/>
  <c r="J15" i="5" s="1"/>
  <c r="K15" i="5" s="1"/>
  <c r="L15" i="5" s="1"/>
  <c r="M15" i="5" s="1"/>
  <c r="B33" i="5"/>
  <c r="D21" i="8"/>
  <c r="D33" i="5"/>
  <c r="E21" i="8"/>
  <c r="E33" i="5"/>
  <c r="F21" i="8"/>
  <c r="F33" i="5"/>
  <c r="G21" i="8"/>
  <c r="G33" i="5"/>
  <c r="H21" i="8"/>
  <c r="H33" i="5"/>
  <c r="I21" i="8"/>
  <c r="I33" i="5"/>
  <c r="J21" i="8"/>
  <c r="J33" i="5"/>
  <c r="K21" i="8"/>
  <c r="K33" i="5"/>
  <c r="L21" i="8"/>
  <c r="L33" i="5"/>
  <c r="M21" i="8"/>
  <c r="B21" i="8"/>
  <c r="B23" i="5"/>
  <c r="C23" i="5" s="1"/>
  <c r="N33" i="5"/>
  <c r="C15" i="8"/>
  <c r="C27" i="5" s="1"/>
  <c r="D15" i="8"/>
  <c r="D27" i="5" s="1"/>
  <c r="E15" i="8"/>
  <c r="E27" i="5" s="1"/>
  <c r="F15" i="8"/>
  <c r="F27" i="5" s="1"/>
  <c r="G15" i="8"/>
  <c r="G27" i="5" s="1"/>
  <c r="H15" i="8"/>
  <c r="H27" i="5" s="1"/>
  <c r="I15" i="8"/>
  <c r="I27" i="5" s="1"/>
  <c r="J15" i="8"/>
  <c r="J27" i="5" s="1"/>
  <c r="K15" i="8"/>
  <c r="K27" i="5" s="1"/>
  <c r="L15" i="8"/>
  <c r="L27" i="5" s="1"/>
  <c r="M15" i="8"/>
  <c r="M27" i="5" s="1"/>
  <c r="C24" i="5"/>
  <c r="A35" i="5"/>
  <c r="A36" i="5"/>
  <c r="A37" i="5"/>
  <c r="A38" i="5"/>
  <c r="A39" i="5"/>
  <c r="A40" i="5"/>
  <c r="A41" i="5"/>
  <c r="A42" i="5"/>
  <c r="A43" i="5"/>
  <c r="E12" i="6"/>
  <c r="F12" i="6"/>
  <c r="G12" i="6"/>
  <c r="H12" i="6"/>
  <c r="I12" i="6"/>
  <c r="J12" i="6"/>
  <c r="K12" i="6"/>
  <c r="L12" i="6"/>
  <c r="M12" i="6"/>
  <c r="N12" i="6"/>
  <c r="E35" i="6"/>
  <c r="F35" i="6"/>
  <c r="G35" i="6"/>
  <c r="H35" i="6"/>
  <c r="I35" i="6"/>
  <c r="J35" i="6"/>
  <c r="K35" i="6"/>
  <c r="L35" i="6"/>
  <c r="M35" i="6"/>
  <c r="N35" i="6"/>
  <c r="E47" i="6"/>
  <c r="K47" i="6"/>
  <c r="O47" i="6"/>
  <c r="P35" i="6" l="1"/>
  <c r="P12" i="6"/>
  <c r="B36" i="5"/>
  <c r="C36" i="5" s="1"/>
  <c r="D36" i="5" s="1"/>
  <c r="E36" i="5" s="1"/>
  <c r="F36" i="5" s="1"/>
  <c r="G36" i="5" s="1"/>
  <c r="H36" i="5" s="1"/>
  <c r="I36" i="5" s="1"/>
  <c r="J36" i="5" s="1"/>
  <c r="K36" i="5" s="1"/>
  <c r="L36" i="5" s="1"/>
  <c r="M36" i="5" s="1"/>
  <c r="P40" i="6"/>
  <c r="P41" i="6"/>
  <c r="B38" i="5"/>
  <c r="C38" i="5" s="1"/>
  <c r="D38" i="5" s="1"/>
  <c r="E38" i="5" s="1"/>
  <c r="F38" i="5" s="1"/>
  <c r="G38" i="5" s="1"/>
  <c r="H38" i="5" s="1"/>
  <c r="I38" i="5" s="1"/>
  <c r="J38" i="5" s="1"/>
  <c r="K38" i="5" s="1"/>
  <c r="L38" i="5" s="1"/>
  <c r="M38" i="5" s="1"/>
  <c r="D47" i="6"/>
  <c r="B1" i="10"/>
  <c r="E14" i="5"/>
  <c r="E16" i="5" s="1"/>
  <c r="B14" i="5"/>
  <c r="B16" i="5" s="1"/>
  <c r="B19" i="5" s="1"/>
  <c r="C14" i="5"/>
  <c r="C16" i="5" s="1"/>
  <c r="D24" i="5"/>
  <c r="F12" i="5"/>
  <c r="G12" i="5" s="1"/>
  <c r="G14" i="5" s="1"/>
  <c r="G16" i="5" s="1"/>
  <c r="C32" i="5"/>
  <c r="C34" i="5" s="1"/>
  <c r="E32" i="5"/>
  <c r="E34" i="5" s="1"/>
  <c r="F30" i="5"/>
  <c r="D23" i="5"/>
  <c r="D32" i="5"/>
  <c r="D34" i="5" s="1"/>
  <c r="D14" i="5"/>
  <c r="D16" i="5" s="1"/>
  <c r="B32" i="5"/>
  <c r="B34" i="5" s="1"/>
  <c r="P42" i="6" l="1"/>
  <c r="N39" i="5" s="1"/>
  <c r="B44" i="5"/>
  <c r="B45" i="5" s="1"/>
  <c r="B48" i="5" s="1"/>
  <c r="N36" i="5"/>
  <c r="B17" i="5"/>
  <c r="B18" i="5" s="1"/>
  <c r="B20" i="5" s="1"/>
  <c r="N38" i="5"/>
  <c r="C44" i="5"/>
  <c r="C45" i="5" s="1"/>
  <c r="B21" i="5"/>
  <c r="F14" i="5"/>
  <c r="F16" i="5" s="1"/>
  <c r="D44" i="5"/>
  <c r="C17" i="5"/>
  <c r="C18" i="5" s="1"/>
  <c r="C19" i="5"/>
  <c r="C21" i="5"/>
  <c r="H12" i="5"/>
  <c r="I12" i="5" s="1"/>
  <c r="E44" i="5"/>
  <c r="E23" i="5"/>
  <c r="F32" i="5"/>
  <c r="F34" i="5" s="1"/>
  <c r="F44" i="5" s="1"/>
  <c r="G30" i="5"/>
  <c r="B47" i="5" l="1"/>
  <c r="B18" i="8" s="1"/>
  <c r="B22" i="8" s="1"/>
  <c r="D19" i="5"/>
  <c r="B22" i="5"/>
  <c r="H14" i="5"/>
  <c r="H16" i="5" s="1"/>
  <c r="C20" i="5"/>
  <c r="C22" i="5" s="1"/>
  <c r="I14" i="5"/>
  <c r="I16" i="5" s="1"/>
  <c r="J12" i="5"/>
  <c r="C48" i="5"/>
  <c r="D17" i="5"/>
  <c r="D18" i="5" s="1"/>
  <c r="H30" i="5"/>
  <c r="G32" i="5"/>
  <c r="G34" i="5" s="1"/>
  <c r="G44" i="5" s="1"/>
  <c r="F23" i="5"/>
  <c r="D21" i="5"/>
  <c r="C25" i="5" l="1"/>
  <c r="C12" i="8" s="1"/>
  <c r="C16" i="8" s="1"/>
  <c r="B25" i="5"/>
  <c r="B12" i="8" s="1"/>
  <c r="B16" i="8" s="1"/>
  <c r="D20" i="5"/>
  <c r="D22" i="5" s="1"/>
  <c r="C47" i="5"/>
  <c r="G23" i="5"/>
  <c r="E19" i="5"/>
  <c r="E21" i="5"/>
  <c r="E17" i="5"/>
  <c r="E18" i="5" s="1"/>
  <c r="H32" i="5"/>
  <c r="H34" i="5" s="1"/>
  <c r="H44" i="5" s="1"/>
  <c r="I30" i="5"/>
  <c r="K12" i="5"/>
  <c r="J14" i="5"/>
  <c r="J16" i="5" s="1"/>
  <c r="E20" i="5" l="1"/>
  <c r="E22" i="5" s="1"/>
  <c r="C26" i="5"/>
  <c r="B26" i="5"/>
  <c r="C18" i="8"/>
  <c r="C22" i="8" s="1"/>
  <c r="J30" i="5"/>
  <c r="I32" i="5"/>
  <c r="I34" i="5" s="1"/>
  <c r="I44" i="5" s="1"/>
  <c r="D25" i="5"/>
  <c r="D26" i="5" s="1"/>
  <c r="H23" i="5"/>
  <c r="F21" i="5"/>
  <c r="F17" i="5"/>
  <c r="F18" i="5" s="1"/>
  <c r="F19" i="5"/>
  <c r="K14" i="5"/>
  <c r="K16" i="5" s="1"/>
  <c r="L12" i="5"/>
  <c r="D12" i="8" l="1"/>
  <c r="D16" i="8" s="1"/>
  <c r="J32" i="5"/>
  <c r="J34" i="5" s="1"/>
  <c r="J44" i="5" s="1"/>
  <c r="K30" i="5"/>
  <c r="M12" i="5"/>
  <c r="L14" i="5"/>
  <c r="L16" i="5" s="1"/>
  <c r="G19" i="5"/>
  <c r="G17" i="5"/>
  <c r="G18" i="5" s="1"/>
  <c r="G21" i="5"/>
  <c r="I23" i="5"/>
  <c r="F20" i="5"/>
  <c r="F22" i="5" s="1"/>
  <c r="E24" i="5" l="1"/>
  <c r="D45" i="5"/>
  <c r="G20" i="5"/>
  <c r="G22" i="5" s="1"/>
  <c r="J23" i="5"/>
  <c r="M14" i="5"/>
  <c r="M16" i="5" s="1"/>
  <c r="N12" i="5"/>
  <c r="N14" i="5" s="1"/>
  <c r="N16" i="5" s="1"/>
  <c r="H21" i="5"/>
  <c r="H19" i="5"/>
  <c r="H17" i="5"/>
  <c r="H18" i="5" s="1"/>
  <c r="L30" i="5"/>
  <c r="K32" i="5"/>
  <c r="K34" i="5" s="1"/>
  <c r="K44" i="5" s="1"/>
  <c r="E25" i="5" l="1"/>
  <c r="E26" i="5" s="1"/>
  <c r="D48" i="5"/>
  <c r="D47" i="5"/>
  <c r="D18" i="8" s="1"/>
  <c r="D22" i="8" s="1"/>
  <c r="I17" i="5"/>
  <c r="I18" i="5" s="1"/>
  <c r="I19" i="5"/>
  <c r="I21" i="5"/>
  <c r="H20" i="5"/>
  <c r="H22" i="5" s="1"/>
  <c r="L32" i="5"/>
  <c r="L34" i="5" s="1"/>
  <c r="L44" i="5" s="1"/>
  <c r="M30" i="5"/>
  <c r="K23" i="5"/>
  <c r="E12" i="8" l="1"/>
  <c r="E16" i="8" s="1"/>
  <c r="L23" i="5"/>
  <c r="J21" i="5"/>
  <c r="J17" i="5"/>
  <c r="J18" i="5" s="1"/>
  <c r="J19" i="5"/>
  <c r="I20" i="5"/>
  <c r="I22" i="5" s="1"/>
  <c r="M32" i="5"/>
  <c r="M34" i="5" s="1"/>
  <c r="M44" i="5" s="1"/>
  <c r="N30" i="5"/>
  <c r="N32" i="5" s="1"/>
  <c r="N34" i="5" s="1"/>
  <c r="N44" i="5" s="1"/>
  <c r="E45" i="5" l="1"/>
  <c r="F24" i="5"/>
  <c r="J20" i="5"/>
  <c r="J22" i="5" s="1"/>
  <c r="K21" i="5"/>
  <c r="K19" i="5"/>
  <c r="K17" i="5"/>
  <c r="K18" i="5" s="1"/>
  <c r="M23" i="5"/>
  <c r="E48" i="5" l="1"/>
  <c r="E47" i="5"/>
  <c r="E18" i="8" s="1"/>
  <c r="E22" i="8" s="1"/>
  <c r="F25" i="5"/>
  <c r="F26" i="5" s="1"/>
  <c r="N23" i="5"/>
  <c r="K20" i="5"/>
  <c r="K22" i="5" s="1"/>
  <c r="L17" i="5"/>
  <c r="L18" i="5" s="1"/>
  <c r="L21" i="5"/>
  <c r="L19" i="5"/>
  <c r="F12" i="8" l="1"/>
  <c r="F16" i="8" s="1"/>
  <c r="M19" i="5"/>
  <c r="M21" i="5"/>
  <c r="M17" i="5"/>
  <c r="M18" i="5" s="1"/>
  <c r="L20" i="5"/>
  <c r="L22" i="5" s="1"/>
  <c r="F45" i="5" l="1"/>
  <c r="G24" i="5"/>
  <c r="M20" i="5"/>
  <c r="M22" i="5" s="1"/>
  <c r="N17" i="5"/>
  <c r="N18" i="5" s="1"/>
  <c r="N19" i="5"/>
  <c r="N21" i="5"/>
  <c r="F47" i="5" l="1"/>
  <c r="F18" i="8" s="1"/>
  <c r="F22" i="8" s="1"/>
  <c r="F48" i="5"/>
  <c r="G25" i="5"/>
  <c r="G26" i="5" s="1"/>
  <c r="N20" i="5"/>
  <c r="N22" i="5" s="1"/>
  <c r="G12" i="8" l="1"/>
  <c r="G16" i="8" s="1"/>
  <c r="G45" i="5" l="1"/>
  <c r="H24" i="5"/>
  <c r="G47" i="5" l="1"/>
  <c r="G18" i="8" s="1"/>
  <c r="G22" i="8" s="1"/>
  <c r="G48" i="5"/>
  <c r="H25" i="5"/>
  <c r="H26" i="5" s="1"/>
  <c r="H12" i="8" l="1"/>
  <c r="H16" i="8" s="1"/>
  <c r="H45" i="5" l="1"/>
  <c r="H47" i="5" s="1"/>
  <c r="I24" i="5"/>
  <c r="I25" i="5" l="1"/>
  <c r="I26" i="5" s="1"/>
  <c r="H18" i="8"/>
  <c r="H22" i="8" s="1"/>
  <c r="H48" i="5"/>
  <c r="I12" i="8" l="1"/>
  <c r="I16" i="8" s="1"/>
  <c r="I45" i="5" l="1"/>
  <c r="J24" i="5"/>
  <c r="I48" i="5" l="1"/>
  <c r="I47" i="5"/>
  <c r="I18" i="8" s="1"/>
  <c r="I22" i="8" s="1"/>
  <c r="J25" i="5"/>
  <c r="J26" i="5" s="1"/>
  <c r="J12" i="8" l="1"/>
  <c r="J16" i="8" s="1"/>
  <c r="J45" i="5" l="1"/>
  <c r="K24" i="5"/>
  <c r="J48" i="5" l="1"/>
  <c r="J47" i="5"/>
  <c r="J18" i="8" s="1"/>
  <c r="J22" i="8" s="1"/>
  <c r="K25" i="5"/>
  <c r="K26" i="5" s="1"/>
  <c r="K12" i="8" l="1"/>
  <c r="K16" i="8" s="1"/>
  <c r="K45" i="5" l="1"/>
  <c r="L24" i="5"/>
  <c r="K48" i="5" l="1"/>
  <c r="K47" i="5"/>
  <c r="K18" i="8" s="1"/>
  <c r="K22" i="8" s="1"/>
  <c r="L25" i="5"/>
  <c r="L26" i="5" s="1"/>
  <c r="L12" i="8" l="1"/>
  <c r="L16" i="8" s="1"/>
  <c r="L45" i="5" l="1"/>
  <c r="M24" i="5"/>
  <c r="L48" i="5" l="1"/>
  <c r="L47" i="5"/>
  <c r="L18" i="8" s="1"/>
  <c r="L22" i="8" s="1"/>
  <c r="M25" i="5"/>
  <c r="M26" i="5" s="1"/>
  <c r="M12" i="8" l="1"/>
  <c r="M16" i="8" s="1"/>
  <c r="M45" i="5" l="1"/>
  <c r="N24" i="5"/>
  <c r="N25" i="5" s="1"/>
  <c r="N26" i="5" s="1"/>
  <c r="M48" i="5" l="1"/>
  <c r="M47" i="5"/>
  <c r="M18" i="8" s="1"/>
  <c r="M22" i="8" s="1"/>
  <c r="N12" i="8"/>
  <c r="N45" i="5"/>
  <c r="N47" i="5" l="1"/>
  <c r="N18" i="8" s="1"/>
  <c r="N48" i="5"/>
</calcChain>
</file>

<file path=xl/comments1.xml><?xml version="1.0" encoding="utf-8"?>
<comments xmlns="http://schemas.openxmlformats.org/spreadsheetml/2006/main">
  <authors>
    <author>contador</author>
  </authors>
  <commentList>
    <comment ref="C10" authorId="0" shapeId="0">
      <text>
        <r>
          <rPr>
            <b/>
            <sz val="10"/>
            <color indexed="81"/>
            <rFont val="Tahoma"/>
            <family val="2"/>
          </rPr>
          <t>Transitorio LIETU
Artículo Octavo</t>
        </r>
      </text>
    </comment>
    <comment ref="C11" authorId="0" shapeId="0">
      <text>
        <r>
          <rPr>
            <b/>
            <sz val="10"/>
            <color indexed="81"/>
            <rFont val="Tahoma"/>
            <family val="2"/>
          </rPr>
          <t>Transitorio LIETU
Artículo Octavo</t>
        </r>
      </text>
    </comment>
    <comment ref="C25" authorId="0" shapeId="0">
      <text>
        <r>
          <rPr>
            <b/>
            <sz val="10"/>
            <color indexed="81"/>
            <rFont val="Tahoma"/>
            <family val="2"/>
          </rPr>
          <t>Transitorio LIETU
Artículo Noveno.</t>
        </r>
      </text>
    </comment>
    <comment ref="C31" authorId="0" shapeId="0">
      <text>
        <r>
          <rPr>
            <b/>
            <sz val="10"/>
            <color indexed="81"/>
            <rFont val="Tahoma"/>
            <family val="2"/>
          </rPr>
          <t>Transitorio LIETU
Artículo Quinto</t>
        </r>
      </text>
    </comment>
    <comment ref="C38" authorId="0" shapeId="0">
      <text>
        <r>
          <rPr>
            <b/>
            <sz val="10"/>
            <color indexed="81"/>
            <rFont val="Tahoma"/>
            <family val="2"/>
          </rPr>
          <t>Artículo 8 Y 11 LIETU</t>
        </r>
      </text>
    </comment>
    <comment ref="C39" authorId="0" shapeId="0">
      <text>
        <r>
          <rPr>
            <b/>
            <sz val="10"/>
            <color indexed="81"/>
            <rFont val="Tahoma"/>
            <family val="2"/>
          </rPr>
          <t>Transitorio LIETU
Artículo Sexto</t>
        </r>
      </text>
    </comment>
    <comment ref="C40" authorId="0" shapeId="0">
      <text>
        <r>
          <rPr>
            <b/>
            <sz val="10"/>
            <color indexed="81"/>
            <rFont val="Tahoma"/>
            <family val="2"/>
          </rPr>
          <t>Artículo 8 LIETU</t>
        </r>
      </text>
    </comment>
    <comment ref="C41" authorId="0" shapeId="0">
      <text>
        <r>
          <rPr>
            <b/>
            <sz val="10"/>
            <color indexed="81"/>
            <rFont val="Tahoma"/>
            <family val="2"/>
          </rPr>
          <t>Decreto IETU 5-Nov-07 Art.Primero</t>
        </r>
      </text>
    </comment>
    <comment ref="C42" authorId="0" shapeId="0">
      <text>
        <r>
          <rPr>
            <b/>
            <sz val="10"/>
            <color indexed="81"/>
            <rFont val="Tahoma"/>
            <family val="2"/>
          </rPr>
          <t>Decreto IETU 5-Nov-07 Art.Segundo</t>
        </r>
      </text>
    </comment>
    <comment ref="C43" authorId="0" shapeId="0">
      <text>
        <r>
          <rPr>
            <b/>
            <sz val="10"/>
            <color indexed="81"/>
            <rFont val="Tahoma"/>
            <family val="2"/>
          </rPr>
          <t>Decreto IETU 5-Nov-07 Art.Tercero</t>
        </r>
      </text>
    </comment>
    <comment ref="C44" authorId="0" shapeId="0">
      <text>
        <r>
          <rPr>
            <b/>
            <sz val="10"/>
            <color indexed="81"/>
            <rFont val="Tahoma"/>
            <family val="2"/>
          </rPr>
          <t>Decreto IETU 5-Nov-07 Art.Cuarto</t>
        </r>
      </text>
    </comment>
    <comment ref="C45" authorId="0" shapeId="0">
      <text>
        <r>
          <rPr>
            <b/>
            <sz val="10"/>
            <color indexed="81"/>
            <rFont val="Tahoma"/>
            <family val="2"/>
          </rPr>
          <t>Decreto IETU 5-Nov-07 Art.Quinto</t>
        </r>
      </text>
    </comment>
    <comment ref="C46" authorId="0" shapeId="0">
      <text>
        <r>
          <rPr>
            <b/>
            <sz val="10"/>
            <color indexed="81"/>
            <rFont val="Tahoma"/>
            <family val="2"/>
          </rPr>
          <t>Decreto IETU 5-Nov-07 Art.Sexto</t>
        </r>
      </text>
    </comment>
  </commentList>
</comments>
</file>

<file path=xl/comments2.xml><?xml version="1.0" encoding="utf-8"?>
<comments xmlns="http://schemas.openxmlformats.org/spreadsheetml/2006/main">
  <authors>
    <author>contador</author>
  </authors>
  <commentList>
    <comment ref="A45" authorId="0" shapeId="0">
      <text>
        <r>
          <rPr>
            <b/>
            <sz val="10"/>
            <color indexed="81"/>
            <rFont val="Tahoma"/>
            <family val="2"/>
          </rPr>
          <t>Articulo 10 IETU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<sst xmlns="http://schemas.openxmlformats.org/spreadsheetml/2006/main" count="291" uniqueCount="138">
  <si>
    <t>LIMITE INFERIOR</t>
  </si>
  <si>
    <t>LIMITE SUPERIOR</t>
  </si>
  <si>
    <t>CUOTA FIJA</t>
  </si>
  <si>
    <t>% SOBRE EXCEDENTE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</si>
  <si>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</si>
  <si>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</si>
  <si>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</si>
  <si>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</si>
  <si>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</si>
  <si>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</si>
  <si>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</si>
  <si>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</si>
  <si>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</si>
  <si>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</si>
  <si>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</si>
  <si>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</si>
  <si>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INGRESOS ACUMULADOS</t>
  </si>
  <si>
    <t>(-) DEDUCCIONES ACUMULADAS</t>
  </si>
  <si>
    <t>(=) INGRESOS ACUMULABLE</t>
  </si>
  <si>
    <t>(-) LIMITE INFERIOR</t>
  </si>
  <si>
    <t>(=) EXCEDENTE LIM INF</t>
  </si>
  <si>
    <t>(X) TASA</t>
  </si>
  <si>
    <t>(=) IMPUESTO MARGINA</t>
  </si>
  <si>
    <t>(+) CUOTA FIJA</t>
  </si>
  <si>
    <t>(=) IMPUESTO</t>
  </si>
  <si>
    <t>(=) BASE ISR</t>
  </si>
  <si>
    <t>ANUAL</t>
  </si>
  <si>
    <t>Tarifa para el pago provisional 2006, aplicable a los ingresos que perciban los contribuyentes a que se refiere el Capítulo II, Secciones I y II, del Título IV de la Ley del Impuesto sobre la Renta, siempre que obtengan ingresos de los señalados en las Secciones mencionadas.</t>
  </si>
  <si>
    <t>TOTAL DE INGRESOS</t>
  </si>
  <si>
    <t>APORTACIONES SEGURIDAD SOCIAL</t>
  </si>
  <si>
    <t>SUELDOS GRAVADOS PARA EL EMPLEADO</t>
  </si>
  <si>
    <t>SUELDOS EXCENTOS PARA EL EMPLEADO</t>
  </si>
  <si>
    <t>EGRESOS</t>
  </si>
  <si>
    <t>INGRESOS</t>
  </si>
  <si>
    <t>TOTAL DE EGRESOS</t>
  </si>
  <si>
    <t>ISR</t>
  </si>
  <si>
    <t>IETU</t>
  </si>
  <si>
    <t>GASTOS NO DEDUCIBLES</t>
  </si>
  <si>
    <t>DONATIVOS (HASTA EL 7% DE LA UT.FISCAL)</t>
  </si>
  <si>
    <t>GRAVAN PARA:</t>
  </si>
  <si>
    <t>SI</t>
  </si>
  <si>
    <t>NO</t>
  </si>
  <si>
    <t>CREDITOS FISCALES PARA  IETU</t>
  </si>
  <si>
    <t>POR INVERSIONES DE 1998-2007</t>
  </si>
  <si>
    <t>CTAS POR COBRAR DE 2007 15%</t>
  </si>
  <si>
    <t>CTAS POR COBRAR DE 2007 0%</t>
  </si>
  <si>
    <t>ADQUISISCION DE INVERSIONES 0% Y EXCENTAS</t>
  </si>
  <si>
    <t>COMPRAS 0% Y EXCENTOS</t>
  </si>
  <si>
    <t>GASTOS  0% Y EXCENTOS</t>
  </si>
  <si>
    <t>OTROS GASTOS 0% Y EXCENTOS</t>
  </si>
  <si>
    <t>CTAS POR PAGAR DE 2007 0% Y EXCENTOS</t>
  </si>
  <si>
    <t>POR VENTAS PLAZO</t>
  </si>
  <si>
    <t>POR MAYORES DEDUCCIONES</t>
  </si>
  <si>
    <t>POR PERDIDAS AL ART. SEGUNDO XVI DE DT-ISR</t>
  </si>
  <si>
    <t>POR PERDIDAS FISCALES 2005 AL 2007</t>
  </si>
  <si>
    <t>POR OPERACIONES DE MAQUILA</t>
  </si>
  <si>
    <t>POR OPERACIONES PUBLICO EN GENERAL</t>
  </si>
  <si>
    <t>TOTAL DE CREDITOS</t>
  </si>
  <si>
    <t>OTROS DATOS</t>
  </si>
  <si>
    <t>(=) DIFERENCIA IETU</t>
  </si>
  <si>
    <t>DETERMINACION DE IETU</t>
  </si>
  <si>
    <t>DETERMINACION DE ISR</t>
  </si>
  <si>
    <t>(=) IMPUESTO EMPRESARIA A TASA UNICA</t>
  </si>
  <si>
    <t>(-) PAGOS PROVISIONALES DE IETU</t>
  </si>
  <si>
    <t>(-) PAGOS PROVISIONALES DE ISR</t>
  </si>
  <si>
    <t>(=) IMPUESTO A CARGO</t>
  </si>
  <si>
    <t>O (=) IMPUESTO A FAVOR</t>
  </si>
  <si>
    <t>(-) PAGOS PROVISIONALES DE ISR HASTA EL MONTO DEL IETU</t>
  </si>
  <si>
    <t>(-) RETENCIONES DE ISR</t>
  </si>
  <si>
    <t>(-) ISR A PAGAR</t>
  </si>
  <si>
    <t>O (=) ISR A FAVOR</t>
  </si>
  <si>
    <t>(=) IMPUESTO SOBRE LA RENTA A CARGO</t>
  </si>
  <si>
    <t>PAGO PROVISIONAL EFECTIVAMENTE PAGADO</t>
  </si>
  <si>
    <t>ISR  A PAGAR</t>
  </si>
  <si>
    <t>IETU A PAGAR</t>
  </si>
  <si>
    <t>DIFERENCIAS</t>
  </si>
  <si>
    <t>(-) SUBSIDIO AL EMPLEO</t>
  </si>
  <si>
    <t>(-) PAGO REALIZADO</t>
  </si>
  <si>
    <t>(=) TOTAL PAGADO</t>
  </si>
  <si>
    <t>RESUMEN DE IMPUESTOS POR PAGAR</t>
  </si>
  <si>
    <t>IMPUESTO EMPRESARIAL A TASA UNICA</t>
  </si>
  <si>
    <t>IMPUESTO SOBRE LA RENTA</t>
  </si>
  <si>
    <t>DETERMINACION DE IMPUESTOS</t>
  </si>
  <si>
    <t>CELDAS EN BLANCO SIN FORMULA PARA EDITARSE</t>
  </si>
  <si>
    <t xml:space="preserve">COMPRAS </t>
  </si>
  <si>
    <t xml:space="preserve">GASTOS  </t>
  </si>
  <si>
    <t>POR SALARIOS</t>
  </si>
  <si>
    <t>POR APORTACIONES DE SEGURIDAD</t>
  </si>
  <si>
    <t>Mes</t>
  </si>
  <si>
    <t>total</t>
  </si>
  <si>
    <t>Bco/Edo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</si>
  <si>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</si>
  <si>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</si>
  <si>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</si>
  <si>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</si>
  <si>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</si>
  <si>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</si>
  <si>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</si>
  <si>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</si>
  <si>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</si>
  <si>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</t>
  </si>
  <si>
    <t>Octubre</t>
  </si>
  <si>
    <t>Nov</t>
  </si>
  <si>
    <t>Dic</t>
  </si>
  <si>
    <t>Oct</t>
  </si>
  <si>
    <t>Total ISR</t>
  </si>
  <si>
    <t>Pagado</t>
  </si>
  <si>
    <t>Retenido</t>
  </si>
  <si>
    <t>Banco</t>
  </si>
  <si>
    <t>INGRESOS DEL MES 0%</t>
  </si>
  <si>
    <t>I.V.A.</t>
  </si>
  <si>
    <t>A Favor</t>
  </si>
  <si>
    <t>INGRESOS DEL MES AL 11%</t>
  </si>
  <si>
    <t>INGRESOS DEL MES AL 16</t>
  </si>
  <si>
    <t>Iva Cobrado</t>
  </si>
  <si>
    <t>DEDUCCION CIEGA 35%</t>
  </si>
  <si>
    <t xml:space="preserve"> CALCULO PAGOS PROVISIONALES ISR</t>
  </si>
  <si>
    <t>Cobrado</t>
  </si>
  <si>
    <t>Acreditable</t>
  </si>
  <si>
    <t>A Cargo</t>
  </si>
  <si>
    <t>Iva Acreditable</t>
  </si>
  <si>
    <t>Iva Pagado del Mes</t>
  </si>
  <si>
    <t>Retenciones de IVA</t>
  </si>
  <si>
    <t>Totales</t>
  </si>
  <si>
    <t>TASA IETU 2011</t>
  </si>
  <si>
    <t>Rec</t>
  </si>
  <si>
    <t>IDE RETENIDO</t>
  </si>
  <si>
    <t>ISPT</t>
  </si>
  <si>
    <t>COMPRAS A CREDITO PAGADAS ENE 2012</t>
  </si>
  <si>
    <t>Deducciones para IETU</t>
  </si>
  <si>
    <t>Deducciones para ISR</t>
  </si>
  <si>
    <t>COMPRAS DIC 2010 PAGADAS EN ENERO 2011</t>
  </si>
  <si>
    <t>2% Nom</t>
  </si>
  <si>
    <t>declarado</t>
  </si>
  <si>
    <t xml:space="preserve">PTU PAGADA </t>
  </si>
  <si>
    <t>(-) PTU PAGADA</t>
  </si>
  <si>
    <t>otros</t>
  </si>
  <si>
    <t>ADQUISICION DE INVERSIONES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</si>
</sst>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.00_ ;[Red]\-#,##0.00\ "/>
  </numFmts>
  <fonts count="22" x14ac:knownFonts="1">
    <font>
      <sz val="10"/>
      <name val="Arial"/>
    </font>
    <font>
      <sz val="10"/>
      <name val="Arial"/>
      <family val="2"/>
    </font>
    <font>
      <b/>
      <sz val="10"/>
      <color indexed="44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i/>
      <sz val="10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indexed="18"/>
      <name val="Arial Narrow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34998626667073579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3" tint="0.39997558519241921"/>
      </bottom>
      <diagonal/>
    </border>
    <border>
      <left/>
      <right/>
      <top style="hair">
        <color theme="3" tint="0.39997558519241921"/>
      </top>
      <bottom style="hair">
        <color theme="3" tint="0.39997558519241921"/>
      </bottom>
      <diagonal/>
    </border>
    <border>
      <left/>
      <right style="hair">
        <color theme="3" tint="0.39997558519241921"/>
      </right>
      <top/>
      <bottom style="hair">
        <color theme="3" tint="0.39997558519241921"/>
      </bottom>
      <diagonal/>
    </border>
    <border>
      <left style="hair">
        <color theme="3" tint="0.39997558519241921"/>
      </left>
      <right style="hair">
        <color theme="3" tint="0.39997558519241921"/>
      </right>
      <top/>
      <bottom style="hair">
        <color theme="3" tint="0.39997558519241921"/>
      </bottom>
      <diagonal/>
    </border>
    <border>
      <left/>
      <right style="thin">
        <color theme="3" tint="0.39997558519241921"/>
      </right>
      <top/>
      <bottom style="hair">
        <color theme="3" tint="0.39997558519241921"/>
      </bottom>
      <diagonal/>
    </border>
    <border>
      <left style="thin">
        <color theme="3" tint="0.39997558519241921"/>
      </left>
      <right style="hair">
        <color theme="3" tint="0.39997558519241921"/>
      </right>
      <top style="hair">
        <color theme="3" tint="0.39997558519241921"/>
      </top>
      <bottom style="hair">
        <color theme="3" tint="0.39997558519241921"/>
      </bottom>
      <diagonal/>
    </border>
    <border>
      <left/>
      <right style="hair">
        <color theme="3" tint="0.39997558519241921"/>
      </right>
      <top style="hair">
        <color theme="3" tint="0.39997558519241921"/>
      </top>
      <bottom style="hair">
        <color theme="3" tint="0.39997558519241921"/>
      </bottom>
      <diagonal/>
    </border>
    <border>
      <left style="hair">
        <color theme="3" tint="0.39997558519241921"/>
      </left>
      <right style="hair">
        <color theme="3" tint="0.39997558519241921"/>
      </right>
      <top style="hair">
        <color theme="3" tint="0.39997558519241921"/>
      </top>
      <bottom style="hair">
        <color theme="3" tint="0.39997558519241921"/>
      </bottom>
      <diagonal/>
    </border>
    <border>
      <left/>
      <right style="thin">
        <color theme="3" tint="0.39997558519241921"/>
      </right>
      <top style="hair">
        <color theme="3" tint="0.39997558519241921"/>
      </top>
      <bottom style="hair">
        <color theme="3" tint="0.39997558519241921"/>
      </bottom>
      <diagonal/>
    </border>
    <border>
      <left/>
      <right style="thin">
        <color theme="3" tint="0.39997558519241921"/>
      </right>
      <top/>
      <bottom style="medium">
        <color theme="3" tint="0.39997558519241921"/>
      </bottom>
      <diagonal/>
    </border>
    <border>
      <left style="thin">
        <color theme="3" tint="0.39997558519241921"/>
      </left>
      <right style="hair">
        <color theme="3" tint="0.39997558519241921"/>
      </right>
      <top style="hair">
        <color theme="3" tint="0.39997558519241921"/>
      </top>
      <bottom style="medium">
        <color theme="3" tint="0.39997558519241921"/>
      </bottom>
      <diagonal/>
    </border>
    <border>
      <left/>
      <right/>
      <top/>
      <bottom style="medium">
        <color theme="3" tint="0.39997558519241921"/>
      </bottom>
      <diagonal/>
    </border>
    <border>
      <left/>
      <right style="medium">
        <color theme="3" tint="0.39997558519241921"/>
      </right>
      <top/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hair">
        <color theme="3" tint="0.39997558519241921"/>
      </bottom>
      <diagonal/>
    </border>
    <border>
      <left/>
      <right style="medium">
        <color theme="3" tint="0.39997558519241921"/>
      </right>
      <top/>
      <bottom/>
      <diagonal/>
    </border>
    <border>
      <left style="medium">
        <color theme="3" tint="0.39997558519241921"/>
      </left>
      <right/>
      <top style="medium">
        <color theme="3" tint="0.39997558519241921"/>
      </top>
      <bottom style="hair">
        <color theme="3" tint="0.39997558519241921"/>
      </bottom>
      <diagonal/>
    </border>
    <border>
      <left/>
      <right style="medium">
        <color theme="3" tint="0.39997558519241921"/>
      </right>
      <top style="medium">
        <color theme="3" tint="0.39997558519241921"/>
      </top>
      <bottom style="hair">
        <color theme="3" tint="0.39997558519241921"/>
      </bottom>
      <diagonal/>
    </border>
    <border>
      <left/>
      <right/>
      <top style="hair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hair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/>
      <bottom style="medium">
        <color theme="3" tint="0.39997558519241921"/>
      </bottom>
      <diagonal/>
    </border>
    <border>
      <left/>
      <right style="hair">
        <color theme="3" tint="0.39997558519241921"/>
      </right>
      <top style="hair">
        <color theme="3" tint="0.39997558519241921"/>
      </top>
      <bottom style="medium">
        <color theme="3" tint="0.39997558519241921"/>
      </bottom>
      <diagonal/>
    </border>
    <border>
      <left style="hair">
        <color theme="3" tint="0.39997558519241921"/>
      </left>
      <right style="hair">
        <color theme="3" tint="0.39997558519241921"/>
      </right>
      <top style="hair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/>
      <diagonal/>
    </border>
    <border>
      <left style="hair">
        <color theme="3" tint="0.39997558519241921"/>
      </left>
      <right style="hair">
        <color theme="3" tint="0.39997558519241921"/>
      </right>
      <top style="medium">
        <color theme="3" tint="0.39997558519241921"/>
      </top>
      <bottom style="hair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hair">
        <color theme="3" tint="0.39997558519241921"/>
      </bottom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 style="medium">
        <color theme="3" tint="0.39997558519241921"/>
      </left>
      <right style="medium">
        <color theme="3" tint="0.39997558519241921"/>
      </right>
      <top/>
      <bottom style="medium">
        <color theme="3" tint="0.39997558519241921"/>
      </bottom>
      <diagonal/>
    </border>
    <border>
      <left/>
      <right style="thin">
        <color theme="3" tint="0.39997558519241921"/>
      </right>
      <top style="medium">
        <color theme="3" tint="0.39997558519241921"/>
      </top>
      <bottom style="hair">
        <color theme="3" tint="0.39997558519241921"/>
      </bottom>
      <diagonal/>
    </border>
    <border>
      <left style="hair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hair">
        <color theme="3" tint="0.39997558519241921"/>
      </bottom>
      <diagonal/>
    </border>
    <border>
      <left style="hair">
        <color theme="3" tint="0.39997558519241921"/>
      </left>
      <right style="thin">
        <color theme="3" tint="0.39997558519241921"/>
      </right>
      <top/>
      <bottom/>
      <diagonal/>
    </border>
    <border>
      <left style="hair">
        <color theme="3" tint="0.39997558519241921"/>
      </left>
      <right style="thin">
        <color theme="3" tint="0.39997558519241921"/>
      </right>
      <top style="hair">
        <color theme="3" tint="0.39997558519241921"/>
      </top>
      <bottom style="hair">
        <color theme="3" tint="0.39997558519241921"/>
      </bottom>
      <diagonal/>
    </border>
    <border>
      <left style="hair">
        <color theme="3" tint="0.39997558519241921"/>
      </left>
      <right style="thin">
        <color theme="3" tint="0.39997558519241921"/>
      </right>
      <top style="hair">
        <color theme="3" tint="0.39997558519241921"/>
      </top>
      <bottom/>
      <diagonal/>
    </border>
    <border>
      <left style="hair">
        <color theme="3" tint="0.39997558519241921"/>
      </left>
      <right style="thin">
        <color theme="3" tint="0.39997558519241921"/>
      </right>
      <top/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hair">
        <color theme="3" tint="0.39997558519241921"/>
      </top>
      <bottom/>
      <diagonal/>
    </border>
    <border>
      <left style="thin">
        <color theme="3" tint="0.39997558519241921"/>
      </left>
      <right style="medium">
        <color theme="3" tint="0.39997558519241921"/>
      </right>
      <top style="hair">
        <color theme="3" tint="0.39997558519241921"/>
      </top>
      <bottom style="hair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hair">
        <color theme="3" tint="0.39997558519241921"/>
      </top>
      <bottom style="medium">
        <color theme="3" tint="0.39997558519241921"/>
      </bottom>
      <diagonal/>
    </border>
    <border>
      <left style="thin">
        <color indexed="48"/>
      </left>
      <right style="thin">
        <color indexed="48"/>
      </right>
      <top style="medium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3">
    <xf numFmtId="0" fontId="0" fillId="0" borderId="0" xfId="0"/>
    <xf numFmtId="0" fontId="0" fillId="0" borderId="0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Continuous" wrapText="1"/>
    </xf>
    <xf numFmtId="0" fontId="4" fillId="0" borderId="4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9" fontId="0" fillId="0" borderId="0" xfId="3" applyFont="1" applyBorder="1" applyAlignment="1">
      <alignment wrapText="1"/>
    </xf>
    <xf numFmtId="43" fontId="0" fillId="0" borderId="0" xfId="2" applyFont="1" applyFill="1" applyProtection="1"/>
    <xf numFmtId="0" fontId="0" fillId="2" borderId="0" xfId="0" applyFill="1"/>
    <xf numFmtId="43" fontId="4" fillId="2" borderId="0" xfId="2" applyFont="1" applyFill="1" applyAlignment="1" applyProtection="1">
      <alignment horizontal="centerContinuous"/>
    </xf>
    <xf numFmtId="164" fontId="5" fillId="2" borderId="0" xfId="2" applyNumberFormat="1" applyFont="1" applyFill="1" applyBorder="1"/>
    <xf numFmtId="43" fontId="5" fillId="2" borderId="0" xfId="2" applyFont="1" applyFill="1" applyBorder="1"/>
    <xf numFmtId="43" fontId="3" fillId="2" borderId="0" xfId="1" applyNumberFormat="1" applyFill="1" applyAlignment="1" applyProtection="1"/>
    <xf numFmtId="0" fontId="1" fillId="0" borderId="0" xfId="0" applyFont="1" applyFill="1"/>
    <xf numFmtId="0" fontId="9" fillId="0" borderId="0" xfId="0" applyFont="1"/>
    <xf numFmtId="0" fontId="9" fillId="0" borderId="0" xfId="0" applyFont="1" applyFill="1"/>
    <xf numFmtId="0" fontId="8" fillId="3" borderId="10" xfId="0" applyFont="1" applyFill="1" applyBorder="1" applyAlignment="1" applyProtection="1">
      <alignment horizontal="left" vertical="center"/>
    </xf>
    <xf numFmtId="43" fontId="8" fillId="3" borderId="10" xfId="2" applyFont="1" applyFill="1" applyBorder="1" applyAlignment="1" applyProtection="1">
      <alignment horizontal="left"/>
    </xf>
    <xf numFmtId="0" fontId="9" fillId="0" borderId="9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39" fontId="9" fillId="4" borderId="10" xfId="0" applyNumberFormat="1" applyFont="1" applyFill="1" applyBorder="1" applyAlignment="1" applyProtection="1">
      <alignment horizontal="left"/>
    </xf>
    <xf numFmtId="43" fontId="9" fillId="0" borderId="9" xfId="2" applyFont="1" applyBorder="1"/>
    <xf numFmtId="43" fontId="9" fillId="0" borderId="9" xfId="2" applyFont="1" applyFill="1" applyBorder="1"/>
    <xf numFmtId="43" fontId="9" fillId="3" borderId="9" xfId="2" applyFont="1" applyFill="1" applyBorder="1"/>
    <xf numFmtId="43" fontId="9" fillId="4" borderId="9" xfId="2" applyFont="1" applyFill="1" applyBorder="1"/>
    <xf numFmtId="10" fontId="9" fillId="0" borderId="9" xfId="3" applyNumberFormat="1" applyFont="1" applyBorder="1"/>
    <xf numFmtId="0" fontId="4" fillId="3" borderId="9" xfId="0" applyFont="1" applyFill="1" applyBorder="1" applyAlignment="1">
      <alignment horizontal="center"/>
    </xf>
    <xf numFmtId="43" fontId="0" fillId="0" borderId="9" xfId="2" applyFont="1" applyFill="1" applyBorder="1" applyProtection="1"/>
    <xf numFmtId="0" fontId="0" fillId="0" borderId="0" xfId="0" applyFill="1"/>
    <xf numFmtId="43" fontId="1" fillId="2" borderId="0" xfId="2" applyFont="1" applyFill="1" applyProtection="1"/>
    <xf numFmtId="43" fontId="1" fillId="2" borderId="0" xfId="2" applyFill="1" applyProtection="1"/>
    <xf numFmtId="43" fontId="1" fillId="2" borderId="0" xfId="2" applyFill="1" applyBorder="1" applyProtection="1"/>
    <xf numFmtId="43" fontId="1" fillId="2" borderId="0" xfId="2" applyFill="1" applyAlignment="1" applyProtection="1">
      <alignment horizontal="centerContinuous"/>
    </xf>
    <xf numFmtId="43" fontId="1" fillId="2" borderId="0" xfId="2" applyFill="1"/>
    <xf numFmtId="43" fontId="1" fillId="2" borderId="0" xfId="2" applyFill="1" applyBorder="1"/>
    <xf numFmtId="43" fontId="1" fillId="2" borderId="0" xfId="2" applyFont="1" applyFill="1"/>
    <xf numFmtId="43" fontId="1" fillId="2" borderId="0" xfId="2" applyNumberFormat="1" applyFont="1" applyFill="1"/>
    <xf numFmtId="164" fontId="1" fillId="2" borderId="0" xfId="2" applyNumberFormat="1" applyFont="1" applyFill="1"/>
    <xf numFmtId="43" fontId="7" fillId="3" borderId="10" xfId="2" applyFont="1" applyFill="1" applyBorder="1" applyProtection="1"/>
    <xf numFmtId="43" fontId="7" fillId="2" borderId="0" xfId="2" applyFont="1" applyFill="1" applyBorder="1" applyProtection="1"/>
    <xf numFmtId="43" fontId="4" fillId="3" borderId="7" xfId="2" applyFont="1" applyFill="1" applyBorder="1" applyAlignment="1" applyProtection="1">
      <alignment horizontal="center"/>
    </xf>
    <xf numFmtId="43" fontId="1" fillId="2" borderId="0" xfId="2" applyFont="1" applyFill="1" applyBorder="1" applyProtection="1"/>
    <xf numFmtId="0" fontId="1" fillId="2" borderId="0" xfId="0" applyFont="1" applyFill="1"/>
    <xf numFmtId="43" fontId="9" fillId="2" borderId="0" xfId="2" applyFont="1" applyFill="1" applyAlignment="1" applyProtection="1">
      <alignment horizontal="centerContinuous"/>
    </xf>
    <xf numFmtId="43" fontId="9" fillId="2" borderId="0" xfId="2" applyFont="1" applyFill="1" applyProtection="1"/>
    <xf numFmtId="43" fontId="9" fillId="2" borderId="0" xfId="2" applyFont="1" applyFill="1" applyBorder="1" applyProtection="1"/>
    <xf numFmtId="0" fontId="9" fillId="2" borderId="0" xfId="0" applyFont="1" applyFill="1"/>
    <xf numFmtId="43" fontId="3" fillId="2" borderId="0" xfId="1" applyNumberFormat="1" applyFont="1" applyFill="1" applyAlignment="1" applyProtection="1"/>
    <xf numFmtId="43" fontId="9" fillId="3" borderId="14" xfId="2" applyFont="1" applyFill="1" applyBorder="1" applyAlignment="1" applyProtection="1">
      <alignment horizontal="center"/>
    </xf>
    <xf numFmtId="43" fontId="9" fillId="3" borderId="15" xfId="2" applyFont="1" applyFill="1" applyBorder="1" applyAlignment="1" applyProtection="1">
      <alignment horizontal="center"/>
    </xf>
    <xf numFmtId="43" fontId="9" fillId="3" borderId="16" xfId="2" applyFont="1" applyFill="1" applyBorder="1" applyAlignment="1" applyProtection="1">
      <alignment horizontal="center"/>
    </xf>
    <xf numFmtId="43" fontId="9" fillId="5" borderId="17" xfId="2" applyFont="1" applyFill="1" applyBorder="1" applyAlignment="1" applyProtection="1">
      <alignment horizontal="right"/>
    </xf>
    <xf numFmtId="43" fontId="9" fillId="3" borderId="18" xfId="2" applyFont="1" applyFill="1" applyBorder="1" applyProtection="1"/>
    <xf numFmtId="43" fontId="9" fillId="3" borderId="9" xfId="2" applyFont="1" applyFill="1" applyBorder="1" applyProtection="1"/>
    <xf numFmtId="43" fontId="9" fillId="5" borderId="19" xfId="2" applyFont="1" applyFill="1" applyBorder="1" applyAlignment="1" applyProtection="1">
      <alignment horizontal="right"/>
    </xf>
    <xf numFmtId="43" fontId="9" fillId="5" borderId="20" xfId="2" quotePrefix="1" applyFont="1" applyFill="1" applyBorder="1" applyAlignment="1" applyProtection="1">
      <alignment horizontal="right"/>
    </xf>
    <xf numFmtId="43" fontId="9" fillId="5" borderId="21" xfId="2" applyFont="1" applyFill="1" applyBorder="1" applyAlignment="1" applyProtection="1">
      <alignment horizontal="right"/>
    </xf>
    <xf numFmtId="43" fontId="9" fillId="2" borderId="0" xfId="2" applyFont="1" applyFill="1"/>
    <xf numFmtId="9" fontId="9" fillId="3" borderId="9" xfId="3" applyFont="1" applyFill="1" applyBorder="1" applyProtection="1"/>
    <xf numFmtId="9" fontId="9" fillId="2" borderId="0" xfId="3" applyFont="1" applyFill="1" applyBorder="1" applyProtection="1"/>
    <xf numFmtId="43" fontId="9" fillId="5" borderId="22" xfId="2" applyFont="1" applyFill="1" applyBorder="1" applyAlignment="1" applyProtection="1">
      <alignment horizontal="right"/>
    </xf>
    <xf numFmtId="43" fontId="9" fillId="3" borderId="12" xfId="2" applyFont="1" applyFill="1" applyBorder="1" applyProtection="1"/>
    <xf numFmtId="43" fontId="9" fillId="3" borderId="13" xfId="2" applyFont="1" applyFill="1" applyBorder="1" applyProtection="1"/>
    <xf numFmtId="43" fontId="9" fillId="2" borderId="21" xfId="2" applyFont="1" applyFill="1" applyBorder="1" applyAlignment="1" applyProtection="1">
      <alignment horizontal="right"/>
    </xf>
    <xf numFmtId="43" fontId="9" fillId="3" borderId="23" xfId="2" applyFont="1" applyFill="1" applyBorder="1" applyAlignment="1" applyProtection="1">
      <alignment horizontal="center"/>
    </xf>
    <xf numFmtId="43" fontId="9" fillId="3" borderId="24" xfId="2" applyFont="1" applyFill="1" applyBorder="1" applyAlignment="1" applyProtection="1">
      <alignment horizontal="center"/>
    </xf>
    <xf numFmtId="43" fontId="9" fillId="3" borderId="25" xfId="2" applyFont="1" applyFill="1" applyBorder="1" applyProtection="1"/>
    <xf numFmtId="43" fontId="9" fillId="3" borderId="11" xfId="2" applyFont="1" applyFill="1" applyBorder="1" applyProtection="1"/>
    <xf numFmtId="165" fontId="9" fillId="3" borderId="9" xfId="2" applyNumberFormat="1" applyFont="1" applyFill="1" applyBorder="1" applyProtection="1"/>
    <xf numFmtId="10" fontId="9" fillId="3" borderId="9" xfId="2" applyNumberFormat="1" applyFont="1" applyFill="1" applyBorder="1" applyProtection="1"/>
    <xf numFmtId="10" fontId="9" fillId="3" borderId="25" xfId="2" applyNumberFormat="1" applyFont="1" applyFill="1" applyBorder="1" applyProtection="1"/>
    <xf numFmtId="43" fontId="9" fillId="3" borderId="26" xfId="2" applyFont="1" applyFill="1" applyBorder="1" applyProtection="1"/>
    <xf numFmtId="43" fontId="9" fillId="2" borderId="0" xfId="2" applyFont="1" applyFill="1" applyBorder="1" applyAlignment="1" applyProtection="1">
      <alignment horizontal="right"/>
    </xf>
    <xf numFmtId="43" fontId="7" fillId="2" borderId="0" xfId="2" applyFont="1" applyFill="1" applyBorder="1"/>
    <xf numFmtId="164" fontId="9" fillId="2" borderId="0" xfId="2" applyNumberFormat="1" applyFont="1" applyFill="1"/>
    <xf numFmtId="43" fontId="4" fillId="3" borderId="27" xfId="2" applyFont="1" applyFill="1" applyBorder="1" applyAlignment="1" applyProtection="1">
      <alignment horizontal="center"/>
    </xf>
    <xf numFmtId="43" fontId="7" fillId="3" borderId="0" xfId="2" applyFont="1" applyFill="1" applyBorder="1" applyProtection="1"/>
    <xf numFmtId="43" fontId="7" fillId="4" borderId="0" xfId="2" applyFont="1" applyFill="1" applyBorder="1" applyProtection="1"/>
    <xf numFmtId="43" fontId="9" fillId="3" borderId="28" xfId="2" applyFont="1" applyFill="1" applyBorder="1" applyProtection="1"/>
    <xf numFmtId="43" fontId="9" fillId="3" borderId="29" xfId="2" applyFont="1" applyFill="1" applyBorder="1" applyProtection="1"/>
    <xf numFmtId="43" fontId="9" fillId="2" borderId="30" xfId="2" applyFont="1" applyFill="1" applyBorder="1" applyProtection="1"/>
    <xf numFmtId="43" fontId="9" fillId="4" borderId="9" xfId="2" applyFont="1" applyFill="1" applyBorder="1" applyProtection="1"/>
    <xf numFmtId="43" fontId="0" fillId="5" borderId="21" xfId="2" applyFont="1" applyFill="1" applyBorder="1" applyAlignment="1" applyProtection="1">
      <alignment horizontal="right"/>
    </xf>
    <xf numFmtId="43" fontId="0" fillId="5" borderId="17" xfId="2" applyFont="1" applyFill="1" applyBorder="1" applyAlignment="1" applyProtection="1">
      <alignment horizontal="right"/>
    </xf>
    <xf numFmtId="43" fontId="7" fillId="3" borderId="31" xfId="2" applyFont="1" applyFill="1" applyBorder="1" applyProtection="1"/>
    <xf numFmtId="43" fontId="7" fillId="3" borderId="32" xfId="2" applyFont="1" applyFill="1" applyBorder="1" applyProtection="1"/>
    <xf numFmtId="43" fontId="0" fillId="5" borderId="22" xfId="2" applyFont="1" applyFill="1" applyBorder="1" applyAlignment="1" applyProtection="1">
      <alignment horizontal="right"/>
    </xf>
    <xf numFmtId="43" fontId="7" fillId="3" borderId="30" xfId="2" applyFont="1" applyFill="1" applyBorder="1" applyProtection="1"/>
    <xf numFmtId="43" fontId="7" fillId="3" borderId="33" xfId="2" applyFont="1" applyFill="1" applyBorder="1" applyProtection="1"/>
    <xf numFmtId="10" fontId="9" fillId="3" borderId="11" xfId="2" applyNumberFormat="1" applyFont="1" applyFill="1" applyBorder="1" applyProtection="1"/>
    <xf numFmtId="43" fontId="1" fillId="5" borderId="21" xfId="2" quotePrefix="1" applyFont="1" applyFill="1" applyBorder="1" applyAlignment="1" applyProtection="1">
      <alignment horizontal="right"/>
    </xf>
    <xf numFmtId="43" fontId="7" fillId="3" borderId="34" xfId="2" applyFont="1" applyFill="1" applyBorder="1" applyProtection="1"/>
    <xf numFmtId="43" fontId="7" fillId="3" borderId="35" xfId="2" applyFont="1" applyFill="1" applyBorder="1" applyProtection="1"/>
    <xf numFmtId="43" fontId="7" fillId="3" borderId="36" xfId="2" applyFont="1" applyFill="1" applyBorder="1" applyProtection="1"/>
    <xf numFmtId="43" fontId="9" fillId="3" borderId="24" xfId="2" applyFont="1" applyFill="1" applyBorder="1" applyProtection="1"/>
    <xf numFmtId="43" fontId="1" fillId="0" borderId="9" xfId="2" applyFill="1" applyBorder="1" applyProtection="1"/>
    <xf numFmtId="43" fontId="1" fillId="3" borderId="9" xfId="2" applyFill="1" applyBorder="1" applyProtection="1"/>
    <xf numFmtId="43" fontId="1" fillId="0" borderId="10" xfId="2" applyFill="1" applyBorder="1" applyProtection="1"/>
    <xf numFmtId="43" fontId="1" fillId="3" borderId="10" xfId="2" applyFill="1" applyBorder="1" applyProtection="1"/>
    <xf numFmtId="43" fontId="1" fillId="0" borderId="37" xfId="2" applyFill="1" applyBorder="1" applyProtection="1"/>
    <xf numFmtId="43" fontId="1" fillId="0" borderId="8" xfId="2" applyFill="1" applyBorder="1" applyProtection="1"/>
    <xf numFmtId="43" fontId="9" fillId="6" borderId="9" xfId="2" applyFont="1" applyFill="1" applyBorder="1" applyAlignment="1" applyProtection="1">
      <alignment horizontal="center"/>
    </xf>
    <xf numFmtId="43" fontId="1" fillId="5" borderId="9" xfId="2" applyFont="1" applyFill="1" applyBorder="1" applyProtection="1"/>
    <xf numFmtId="43" fontId="9" fillId="5" borderId="9" xfId="2" applyFont="1" applyFill="1" applyBorder="1" applyAlignment="1" applyProtection="1">
      <alignment horizontal="left"/>
    </xf>
    <xf numFmtId="39" fontId="9" fillId="5" borderId="10" xfId="0" applyNumberFormat="1" applyFont="1" applyFill="1" applyBorder="1" applyAlignment="1" applyProtection="1">
      <alignment horizontal="left"/>
    </xf>
    <xf numFmtId="39" fontId="9" fillId="5" borderId="9" xfId="0" applyNumberFormat="1" applyFont="1" applyFill="1" applyBorder="1" applyAlignment="1" applyProtection="1">
      <alignment horizontal="left"/>
    </xf>
    <xf numFmtId="17" fontId="1" fillId="7" borderId="9" xfId="0" applyNumberFormat="1" applyFont="1" applyFill="1" applyBorder="1" applyAlignment="1">
      <alignment horizontal="center"/>
    </xf>
    <xf numFmtId="0" fontId="13" fillId="2" borderId="0" xfId="0" applyFont="1" applyFill="1"/>
    <xf numFmtId="0" fontId="4" fillId="0" borderId="9" xfId="0" applyFont="1" applyBorder="1" applyAlignment="1">
      <alignment horizontal="center"/>
    </xf>
    <xf numFmtId="43" fontId="4" fillId="2" borderId="0" xfId="0" applyNumberFormat="1" applyFont="1" applyFill="1" applyBorder="1"/>
    <xf numFmtId="0" fontId="4" fillId="2" borderId="0" xfId="0" applyFont="1" applyFill="1" applyBorder="1"/>
    <xf numFmtId="0" fontId="8" fillId="3" borderId="9" xfId="0" applyFont="1" applyFill="1" applyBorder="1" applyAlignment="1" applyProtection="1">
      <alignment horizontal="left" vertical="center"/>
    </xf>
    <xf numFmtId="43" fontId="0" fillId="2" borderId="38" xfId="2" applyFont="1" applyFill="1" applyBorder="1" applyAlignment="1" applyProtection="1">
      <alignment horizontal="left"/>
    </xf>
    <xf numFmtId="43" fontId="0" fillId="2" borderId="39" xfId="2" applyFont="1" applyFill="1" applyBorder="1" applyAlignment="1" applyProtection="1">
      <alignment horizontal="left"/>
    </xf>
    <xf numFmtId="0" fontId="9" fillId="2" borderId="0" xfId="0" applyFont="1" applyFill="1" applyBorder="1"/>
    <xf numFmtId="0" fontId="13" fillId="2" borderId="0" xfId="0" applyFont="1" applyFill="1" applyBorder="1"/>
    <xf numFmtId="0" fontId="8" fillId="3" borderId="9" xfId="0" applyFont="1" applyFill="1" applyBorder="1" applyAlignment="1" applyProtection="1">
      <alignment vertical="center"/>
    </xf>
    <xf numFmtId="43" fontId="8" fillId="3" borderId="9" xfId="2" applyFont="1" applyFill="1" applyBorder="1" applyAlignment="1" applyProtection="1">
      <alignment horizontal="left"/>
    </xf>
    <xf numFmtId="43" fontId="4" fillId="3" borderId="9" xfId="2" applyFont="1" applyFill="1" applyBorder="1" applyAlignment="1" applyProtection="1">
      <alignment horizontal="left"/>
    </xf>
    <xf numFmtId="43" fontId="9" fillId="2" borderId="0" xfId="0" applyNumberFormat="1" applyFont="1" applyFill="1"/>
    <xf numFmtId="0" fontId="9" fillId="0" borderId="25" xfId="0" applyFont="1" applyFill="1" applyBorder="1" applyAlignment="1">
      <alignment horizontal="center"/>
    </xf>
    <xf numFmtId="0" fontId="0" fillId="2" borderId="0" xfId="0" applyFill="1" applyBorder="1"/>
    <xf numFmtId="4" fontId="0" fillId="2" borderId="0" xfId="0" applyNumberFormat="1" applyFill="1" applyBorder="1" applyAlignment="1">
      <alignment wrapText="1"/>
    </xf>
    <xf numFmtId="43" fontId="0" fillId="2" borderId="0" xfId="2" applyFont="1" applyFill="1" applyProtection="1"/>
    <xf numFmtId="0" fontId="0" fillId="2" borderId="0" xfId="0" applyFill="1" applyBorder="1" applyAlignment="1">
      <alignment wrapText="1"/>
    </xf>
    <xf numFmtId="9" fontId="0" fillId="2" borderId="0" xfId="3" applyFont="1" applyFill="1" applyBorder="1" applyAlignment="1">
      <alignment wrapText="1"/>
    </xf>
    <xf numFmtId="0" fontId="4" fillId="0" borderId="22" xfId="0" applyFont="1" applyBorder="1" applyAlignment="1">
      <alignment horizontal="centerContinuous" wrapText="1"/>
    </xf>
    <xf numFmtId="0" fontId="4" fillId="0" borderId="30" xfId="0" applyFont="1" applyBorder="1" applyAlignment="1">
      <alignment horizontal="centerContinuous"/>
    </xf>
    <xf numFmtId="0" fontId="4" fillId="0" borderId="33" xfId="0" applyFont="1" applyBorder="1" applyAlignment="1">
      <alignment horizontal="centerContinuous"/>
    </xf>
    <xf numFmtId="43" fontId="9" fillId="9" borderId="9" xfId="2" applyFont="1" applyFill="1" applyBorder="1"/>
    <xf numFmtId="39" fontId="0" fillId="5" borderId="10" xfId="0" applyNumberFormat="1" applyFill="1" applyBorder="1" applyAlignment="1" applyProtection="1">
      <alignment horizontal="left"/>
    </xf>
    <xf numFmtId="43" fontId="9" fillId="10" borderId="9" xfId="2" applyFont="1" applyFill="1" applyBorder="1"/>
    <xf numFmtId="39" fontId="1" fillId="11" borderId="9" xfId="0" applyNumberFormat="1" applyFont="1" applyFill="1" applyBorder="1" applyAlignment="1" applyProtection="1">
      <alignment horizontal="left"/>
    </xf>
    <xf numFmtId="39" fontId="1" fillId="14" borderId="9" xfId="0" applyNumberFormat="1" applyFont="1" applyFill="1" applyBorder="1" applyAlignment="1" applyProtection="1">
      <alignment horizontal="left"/>
    </xf>
    <xf numFmtId="39" fontId="9" fillId="14" borderId="10" xfId="0" applyNumberFormat="1" applyFont="1" applyFill="1" applyBorder="1" applyAlignment="1" applyProtection="1">
      <alignment horizontal="left"/>
    </xf>
    <xf numFmtId="43" fontId="0" fillId="0" borderId="0" xfId="0" applyNumberFormat="1"/>
    <xf numFmtId="4" fontId="0" fillId="0" borderId="0" xfId="0" applyNumberFormat="1"/>
    <xf numFmtId="0" fontId="0" fillId="0" borderId="41" xfId="0" applyBorder="1"/>
    <xf numFmtId="0" fontId="0" fillId="0" borderId="42" xfId="0" applyBorder="1"/>
    <xf numFmtId="4" fontId="0" fillId="13" borderId="43" xfId="0" applyNumberFormat="1" applyFill="1" applyBorder="1"/>
    <xf numFmtId="4" fontId="0" fillId="0" borderId="44" xfId="0" applyNumberFormat="1" applyBorder="1"/>
    <xf numFmtId="4" fontId="0" fillId="0" borderId="46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4" fontId="0" fillId="0" borderId="0" xfId="0" applyNumberFormat="1" applyBorder="1"/>
    <xf numFmtId="0" fontId="0" fillId="0" borderId="0" xfId="0" applyBorder="1"/>
    <xf numFmtId="0" fontId="0" fillId="0" borderId="52" xfId="0" applyBorder="1"/>
    <xf numFmtId="0" fontId="0" fillId="0" borderId="55" xfId="0" applyBorder="1"/>
    <xf numFmtId="0" fontId="0" fillId="0" borderId="53" xfId="0" applyBorder="1"/>
    <xf numFmtId="0" fontId="0" fillId="13" borderId="50" xfId="0" applyFill="1" applyBorder="1" applyAlignment="1">
      <alignment horizontal="center"/>
    </xf>
    <xf numFmtId="0" fontId="0" fillId="15" borderId="50" xfId="0" applyFill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8" xfId="0" applyBorder="1"/>
    <xf numFmtId="4" fontId="0" fillId="0" borderId="62" xfId="0" applyNumberFormat="1" applyBorder="1"/>
    <xf numFmtId="43" fontId="1" fillId="0" borderId="9" xfId="2" applyFont="1" applyBorder="1"/>
    <xf numFmtId="43" fontId="1" fillId="4" borderId="9" xfId="2" applyFont="1" applyFill="1" applyBorder="1"/>
    <xf numFmtId="43" fontId="1" fillId="0" borderId="9" xfId="2" applyFont="1" applyFill="1" applyBorder="1"/>
    <xf numFmtId="39" fontId="1" fillId="17" borderId="10" xfId="0" applyNumberFormat="1" applyFont="1" applyFill="1" applyBorder="1" applyAlignment="1" applyProtection="1">
      <alignment horizontal="left"/>
    </xf>
    <xf numFmtId="0" fontId="1" fillId="0" borderId="60" xfId="0" applyFont="1" applyFill="1" applyBorder="1" applyAlignment="1">
      <alignment horizontal="center"/>
    </xf>
    <xf numFmtId="4" fontId="1" fillId="0" borderId="43" xfId="0" applyNumberFormat="1" applyFont="1" applyFill="1" applyBorder="1"/>
    <xf numFmtId="4" fontId="1" fillId="0" borderId="47" xfId="0" applyNumberFormat="1" applyFont="1" applyFill="1" applyBorder="1"/>
    <xf numFmtId="0" fontId="1" fillId="0" borderId="63" xfId="0" applyFont="1" applyBorder="1" applyAlignment="1">
      <alignment horizontal="center"/>
    </xf>
    <xf numFmtId="4" fontId="0" fillId="0" borderId="64" xfId="0" applyNumberFormat="1" applyBorder="1"/>
    <xf numFmtId="0" fontId="1" fillId="0" borderId="57" xfId="0" applyFont="1" applyBorder="1" applyAlignment="1">
      <alignment horizontal="center"/>
    </xf>
    <xf numFmtId="0" fontId="0" fillId="0" borderId="65" xfId="0" applyBorder="1" applyAlignment="1">
      <alignment horizontal="center"/>
    </xf>
    <xf numFmtId="0" fontId="1" fillId="0" borderId="59" xfId="0" applyFont="1" applyFill="1" applyBorder="1" applyAlignment="1">
      <alignment horizontal="center"/>
    </xf>
    <xf numFmtId="0" fontId="1" fillId="0" borderId="59" xfId="0" applyFont="1" applyBorder="1" applyAlignment="1">
      <alignment horizontal="center"/>
    </xf>
    <xf numFmtId="4" fontId="0" fillId="0" borderId="55" xfId="0" applyNumberFormat="1" applyBorder="1"/>
    <xf numFmtId="0" fontId="1" fillId="13" borderId="59" xfId="0" applyFont="1" applyFill="1" applyBorder="1" applyAlignment="1">
      <alignment horizontal="center"/>
    </xf>
    <xf numFmtId="43" fontId="1" fillId="16" borderId="9" xfId="2" applyFont="1" applyFill="1" applyBorder="1" applyProtection="1"/>
    <xf numFmtId="43" fontId="1" fillId="15" borderId="9" xfId="2" applyFont="1" applyFill="1" applyBorder="1" applyProtection="1"/>
    <xf numFmtId="43" fontId="14" fillId="18" borderId="9" xfId="2" applyFont="1" applyFill="1" applyBorder="1" applyProtection="1"/>
    <xf numFmtId="0" fontId="1" fillId="0" borderId="67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0" fontId="1" fillId="0" borderId="66" xfId="0" applyFont="1" applyBorder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Border="1"/>
    <xf numFmtId="4" fontId="0" fillId="0" borderId="69" xfId="0" applyNumberFormat="1" applyBorder="1"/>
    <xf numFmtId="4" fontId="0" fillId="0" borderId="70" xfId="0" applyNumberFormat="1" applyBorder="1"/>
    <xf numFmtId="4" fontId="0" fillId="0" borderId="71" xfId="0" applyNumberFormat="1" applyBorder="1"/>
    <xf numFmtId="4" fontId="0" fillId="0" borderId="72" xfId="0" applyNumberFormat="1" applyBorder="1"/>
    <xf numFmtId="4" fontId="0" fillId="0" borderId="73" xfId="0" applyNumberFormat="1" applyBorder="1"/>
    <xf numFmtId="4" fontId="0" fillId="0" borderId="54" xfId="0" applyNumberFormat="1" applyBorder="1"/>
    <xf numFmtId="4" fontId="0" fillId="0" borderId="74" xfId="0" applyNumberFormat="1" applyBorder="1"/>
    <xf numFmtId="4" fontId="0" fillId="0" borderId="75" xfId="0" applyNumberFormat="1" applyBorder="1"/>
    <xf numFmtId="4" fontId="0" fillId="0" borderId="76" xfId="0" applyNumberForma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16" fontId="0" fillId="0" borderId="0" xfId="0" applyNumberFormat="1" applyBorder="1"/>
    <xf numFmtId="49" fontId="0" fillId="0" borderId="0" xfId="0" applyNumberFormat="1" applyBorder="1" applyAlignment="1">
      <alignment horizontal="center"/>
    </xf>
    <xf numFmtId="0" fontId="1" fillId="0" borderId="0" xfId="0" applyFont="1" applyBorder="1"/>
    <xf numFmtId="39" fontId="9" fillId="15" borderId="10" xfId="0" applyNumberFormat="1" applyFont="1" applyFill="1" applyBorder="1" applyAlignment="1" applyProtection="1">
      <alignment horizontal="left"/>
    </xf>
    <xf numFmtId="43" fontId="1" fillId="19" borderId="9" xfId="2" applyFont="1" applyFill="1" applyBorder="1" applyAlignment="1" applyProtection="1">
      <alignment horizontal="left"/>
    </xf>
    <xf numFmtId="43" fontId="9" fillId="20" borderId="21" xfId="2" applyFont="1" applyFill="1" applyBorder="1" applyAlignment="1" applyProtection="1">
      <alignment horizontal="right"/>
    </xf>
    <xf numFmtId="43" fontId="7" fillId="21" borderId="0" xfId="2" applyFont="1" applyFill="1" applyBorder="1" applyProtection="1"/>
    <xf numFmtId="39" fontId="9" fillId="22" borderId="10" xfId="0" applyNumberFormat="1" applyFont="1" applyFill="1" applyBorder="1" applyAlignment="1" applyProtection="1">
      <alignment horizontal="left"/>
    </xf>
    <xf numFmtId="43" fontId="1" fillId="18" borderId="9" xfId="2" applyFont="1" applyFill="1" applyBorder="1"/>
    <xf numFmtId="43" fontId="1" fillId="14" borderId="9" xfId="2" applyFont="1" applyFill="1" applyBorder="1"/>
    <xf numFmtId="43" fontId="1" fillId="15" borderId="9" xfId="2" applyFont="1" applyFill="1" applyBorder="1"/>
    <xf numFmtId="43" fontId="1" fillId="5" borderId="9" xfId="2" applyFont="1" applyFill="1" applyBorder="1" applyAlignment="1" applyProtection="1">
      <alignment horizontal="left"/>
    </xf>
    <xf numFmtId="43" fontId="9" fillId="21" borderId="0" xfId="0" applyNumberFormat="1" applyFont="1" applyFill="1"/>
    <xf numFmtId="43" fontId="9" fillId="18" borderId="0" xfId="0" applyNumberFormat="1" applyFont="1" applyFill="1"/>
    <xf numFmtId="4" fontId="17" fillId="23" borderId="77" xfId="2" applyNumberFormat="1" applyFont="1" applyFill="1" applyBorder="1" applyProtection="1">
      <protection locked="0"/>
    </xf>
    <xf numFmtId="10" fontId="17" fillId="23" borderId="77" xfId="3" applyNumberFormat="1" applyFont="1" applyFill="1" applyBorder="1" applyProtection="1">
      <protection locked="0"/>
    </xf>
    <xf numFmtId="4" fontId="17" fillId="23" borderId="78" xfId="2" applyNumberFormat="1" applyFont="1" applyFill="1" applyBorder="1" applyProtection="1">
      <protection locked="0"/>
    </xf>
    <xf numFmtId="10" fontId="17" fillId="23" borderId="78" xfId="3" applyNumberFormat="1" applyFont="1" applyFill="1" applyBorder="1" applyProtection="1">
      <protection locked="0"/>
    </xf>
    <xf numFmtId="43" fontId="9" fillId="24" borderId="21" xfId="2" applyFont="1" applyFill="1" applyBorder="1" applyAlignment="1" applyProtection="1">
      <alignment horizontal="right"/>
    </xf>
    <xf numFmtId="0" fontId="4" fillId="0" borderId="3" xfId="0" applyFont="1" applyBorder="1" applyAlignment="1">
      <alignment horizontal="left" wrapText="1"/>
    </xf>
    <xf numFmtId="39" fontId="1" fillId="21" borderId="10" xfId="0" applyNumberFormat="1" applyFont="1" applyFill="1" applyBorder="1" applyAlignment="1" applyProtection="1">
      <alignment horizontal="left"/>
    </xf>
    <xf numFmtId="43" fontId="9" fillId="15" borderId="0" xfId="0" applyNumberFormat="1" applyFont="1" applyFill="1"/>
    <xf numFmtId="0" fontId="19" fillId="26" borderId="28" xfId="0" applyFont="1" applyFill="1" applyBorder="1"/>
    <xf numFmtId="4" fontId="13" fillId="12" borderId="28" xfId="0" applyNumberFormat="1" applyFont="1" applyFill="1" applyBorder="1"/>
    <xf numFmtId="4" fontId="9" fillId="18" borderId="0" xfId="0" applyNumberFormat="1" applyFont="1" applyFill="1"/>
    <xf numFmtId="4" fontId="18" fillId="25" borderId="0" xfId="0" applyNumberFormat="1" applyFont="1" applyFill="1"/>
    <xf numFmtId="4" fontId="0" fillId="0" borderId="0" xfId="0" applyNumberFormat="1" applyFill="1" applyBorder="1"/>
    <xf numFmtId="43" fontId="9" fillId="22" borderId="38" xfId="2" applyFont="1" applyFill="1" applyBorder="1" applyProtection="1"/>
    <xf numFmtId="43" fontId="4" fillId="22" borderId="37" xfId="2" applyFont="1" applyFill="1" applyBorder="1" applyAlignment="1" applyProtection="1"/>
    <xf numFmtId="43" fontId="4" fillId="5" borderId="37" xfId="2" applyFont="1" applyFill="1" applyBorder="1" applyAlignment="1" applyProtection="1"/>
    <xf numFmtId="43" fontId="1" fillId="22" borderId="38" xfId="2" applyFill="1" applyBorder="1" applyProtection="1"/>
    <xf numFmtId="0" fontId="0" fillId="0" borderId="0" xfId="0" applyNumberFormat="1" applyAlignment="1">
      <alignment horizontal="center"/>
    </xf>
    <xf numFmtId="43" fontId="1" fillId="0" borderId="0" xfId="0" applyNumberFormat="1" applyFont="1"/>
    <xf numFmtId="0" fontId="1" fillId="2" borderId="0" xfId="0" applyFont="1" applyFill="1" applyAlignment="1">
      <alignment horizontal="center"/>
    </xf>
    <xf numFmtId="4" fontId="1" fillId="0" borderId="0" xfId="0" applyNumberFormat="1" applyFont="1" applyFill="1" applyBorder="1"/>
    <xf numFmtId="0" fontId="19" fillId="25" borderId="28" xfId="0" applyFont="1" applyFill="1" applyBorder="1"/>
    <xf numFmtId="4" fontId="13" fillId="18" borderId="28" xfId="0" applyNumberFormat="1" applyFont="1" applyFill="1" applyBorder="1"/>
    <xf numFmtId="0" fontId="13" fillId="22" borderId="9" xfId="0" applyFont="1" applyFill="1" applyBorder="1"/>
    <xf numFmtId="0" fontId="20" fillId="27" borderId="9" xfId="0" applyFont="1" applyFill="1" applyBorder="1"/>
    <xf numFmtId="4" fontId="13" fillId="22" borderId="9" xfId="0" applyNumberFormat="1" applyFont="1" applyFill="1" applyBorder="1"/>
    <xf numFmtId="39" fontId="21" fillId="18" borderId="9" xfId="0" applyNumberFormat="1" applyFont="1" applyFill="1" applyBorder="1" applyAlignment="1" applyProtection="1">
      <alignment horizontal="left"/>
    </xf>
    <xf numFmtId="0" fontId="15" fillId="18" borderId="28" xfId="0" applyFont="1" applyFill="1" applyBorder="1"/>
    <xf numFmtId="43" fontId="16" fillId="0" borderId="28" xfId="2" applyFont="1" applyFill="1" applyBorder="1"/>
    <xf numFmtId="4" fontId="0" fillId="0" borderId="39" xfId="0" applyNumberFormat="1" applyFill="1" applyBorder="1"/>
    <xf numFmtId="0" fontId="1" fillId="0" borderId="50" xfId="0" applyFont="1" applyBorder="1" applyAlignment="1">
      <alignment horizontal="center"/>
    </xf>
    <xf numFmtId="4" fontId="1" fillId="28" borderId="0" xfId="0" applyNumberFormat="1" applyFont="1" applyFill="1" applyBorder="1"/>
    <xf numFmtId="17" fontId="0" fillId="28" borderId="9" xfId="0" applyNumberFormat="1" applyFill="1" applyBorder="1" applyAlignment="1">
      <alignment horizontal="center"/>
    </xf>
    <xf numFmtId="4" fontId="0" fillId="28" borderId="0" xfId="0" applyNumberFormat="1" applyFill="1" applyBorder="1"/>
    <xf numFmtId="4" fontId="0" fillId="0" borderId="39" xfId="0" applyNumberFormat="1" applyBorder="1"/>
    <xf numFmtId="0" fontId="0" fillId="28" borderId="0" xfId="0" applyFill="1" applyAlignment="1">
      <alignment horizontal="center"/>
    </xf>
    <xf numFmtId="4" fontId="0" fillId="0" borderId="48" xfId="0" applyNumberFormat="1" applyFill="1" applyBorder="1"/>
    <xf numFmtId="43" fontId="1" fillId="29" borderId="9" xfId="2" applyFont="1" applyFill="1" applyBorder="1"/>
    <xf numFmtId="43" fontId="9" fillId="29" borderId="0" xfId="0" applyNumberFormat="1" applyFont="1" applyFill="1"/>
    <xf numFmtId="39" fontId="1" fillId="16" borderId="10" xfId="0" applyNumberFormat="1" applyFont="1" applyFill="1" applyBorder="1" applyAlignment="1" applyProtection="1">
      <alignment horizontal="left"/>
    </xf>
    <xf numFmtId="43" fontId="1" fillId="16" borderId="9" xfId="2" applyFont="1" applyFill="1" applyBorder="1"/>
    <xf numFmtId="43" fontId="9" fillId="16" borderId="9" xfId="2" applyFont="1" applyFill="1" applyBorder="1"/>
    <xf numFmtId="0" fontId="9" fillId="29" borderId="0" xfId="0" applyFont="1" applyFill="1" applyBorder="1"/>
    <xf numFmtId="0" fontId="1" fillId="29" borderId="0" xfId="0" applyFont="1" applyFill="1" applyBorder="1" applyAlignment="1">
      <alignment horizontal="right"/>
    </xf>
    <xf numFmtId="0" fontId="9" fillId="30" borderId="0" xfId="0" applyFont="1" applyFill="1" applyBorder="1"/>
    <xf numFmtId="43" fontId="1" fillId="15" borderId="25" xfId="2" applyFont="1" applyFill="1" applyBorder="1"/>
    <xf numFmtId="43" fontId="1" fillId="18" borderId="25" xfId="2" applyFont="1" applyFill="1" applyBorder="1"/>
    <xf numFmtId="43" fontId="9" fillId="31" borderId="9" xfId="2" applyFont="1" applyFill="1" applyBorder="1"/>
    <xf numFmtId="43" fontId="9" fillId="31" borderId="0" xfId="0" applyNumberFormat="1" applyFont="1" applyFill="1"/>
    <xf numFmtId="43" fontId="9" fillId="31" borderId="38" xfId="0" applyNumberFormat="1" applyFont="1" applyFill="1" applyBorder="1"/>
    <xf numFmtId="0" fontId="9" fillId="21" borderId="0" xfId="0" applyFont="1" applyFill="1" applyBorder="1"/>
    <xf numFmtId="0" fontId="1" fillId="21" borderId="0" xfId="0" applyFont="1" applyFill="1" applyBorder="1" applyAlignment="1">
      <alignment horizontal="right"/>
    </xf>
    <xf numFmtId="43" fontId="9" fillId="29" borderId="38" xfId="0" applyNumberFormat="1" applyFont="1" applyFill="1" applyBorder="1"/>
    <xf numFmtId="0" fontId="1" fillId="0" borderId="60" xfId="0" applyFont="1" applyBorder="1" applyAlignment="1">
      <alignment horizontal="center"/>
    </xf>
    <xf numFmtId="4" fontId="0" fillId="21" borderId="0" xfId="0" applyNumberFormat="1" applyFill="1" applyBorder="1"/>
    <xf numFmtId="39" fontId="1" fillId="21" borderId="9" xfId="0" applyNumberFormat="1" applyFont="1" applyFill="1" applyBorder="1" applyAlignment="1" applyProtection="1">
      <alignment horizontal="left"/>
    </xf>
    <xf numFmtId="43" fontId="0" fillId="21" borderId="9" xfId="2" applyFont="1" applyFill="1" applyBorder="1" applyProtection="1"/>
    <xf numFmtId="43" fontId="1" fillId="32" borderId="21" xfId="2" applyFont="1" applyFill="1" applyBorder="1" applyAlignment="1" applyProtection="1">
      <alignment horizontal="right"/>
    </xf>
    <xf numFmtId="0" fontId="4" fillId="21" borderId="9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43" fontId="4" fillId="5" borderId="79" xfId="2" applyFont="1" applyFill="1" applyBorder="1" applyAlignment="1" applyProtection="1">
      <alignment horizontal="center"/>
    </xf>
    <xf numFmtId="43" fontId="4" fillId="5" borderId="80" xfId="2" applyFont="1" applyFill="1" applyBorder="1" applyAlignment="1" applyProtection="1">
      <alignment horizontal="center"/>
    </xf>
    <xf numFmtId="43" fontId="4" fillId="5" borderId="81" xfId="2" applyFont="1" applyFill="1" applyBorder="1" applyAlignment="1" applyProtection="1">
      <alignment horizontal="center"/>
    </xf>
    <xf numFmtId="43" fontId="4" fillId="5" borderId="3" xfId="2" applyFont="1" applyFill="1" applyBorder="1" applyAlignment="1" applyProtection="1">
      <alignment horizontal="center"/>
    </xf>
    <xf numFmtId="43" fontId="4" fillId="5" borderId="4" xfId="2" applyFont="1" applyFill="1" applyBorder="1" applyAlignment="1" applyProtection="1">
      <alignment horizontal="center"/>
    </xf>
    <xf numFmtId="43" fontId="4" fillId="5" borderId="5" xfId="2" applyFont="1" applyFill="1" applyBorder="1" applyAlignment="1" applyProtection="1">
      <alignment horizontal="center"/>
    </xf>
    <xf numFmtId="43" fontId="4" fillId="7" borderId="25" xfId="2" applyFont="1" applyFill="1" applyBorder="1" applyAlignment="1" applyProtection="1">
      <alignment horizontal="center"/>
    </xf>
    <xf numFmtId="43" fontId="4" fillId="7" borderId="40" xfId="2" applyFont="1" applyFill="1" applyBorder="1" applyAlignment="1" applyProtection="1">
      <alignment horizontal="center"/>
    </xf>
    <xf numFmtId="43" fontId="4" fillId="7" borderId="10" xfId="2" applyFont="1" applyFill="1" applyBorder="1" applyAlignment="1" applyProtection="1">
      <alignment horizontal="center"/>
    </xf>
    <xf numFmtId="0" fontId="4" fillId="22" borderId="39" xfId="2" applyNumberFormat="1" applyFont="1" applyFill="1" applyBorder="1" applyAlignment="1" applyProtection="1">
      <alignment horizontal="center"/>
    </xf>
    <xf numFmtId="43" fontId="12" fillId="8" borderId="9" xfId="2" applyFont="1" applyFill="1" applyBorder="1" applyAlignment="1" applyProtection="1">
      <alignment horizontal="center"/>
    </xf>
    <xf numFmtId="0" fontId="4" fillId="5" borderId="39" xfId="2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5" xfId="0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43" fontId="9" fillId="31" borderId="9" xfId="2" applyFont="1" applyFill="1" applyBorder="1" applyProtection="1"/>
    <xf numFmtId="4" fontId="0" fillId="0" borderId="46" xfId="0" applyNumberFormat="1" applyFill="1" applyBorder="1"/>
    <xf numFmtId="4" fontId="0" fillId="0" borderId="47" xfId="0" applyNumberFormat="1" applyFill="1" applyBorder="1"/>
    <xf numFmtId="4" fontId="0" fillId="0" borderId="51" xfId="0" applyNumberFormat="1" applyFill="1" applyBorder="1"/>
    <xf numFmtId="4" fontId="0" fillId="0" borderId="61" xfId="0" applyNumberFormat="1" applyFill="1" applyBorder="1"/>
    <xf numFmtId="4" fontId="1" fillId="0" borderId="61" xfId="0" applyNumberFormat="1" applyFont="1" applyFill="1" applyBorder="1"/>
    <xf numFmtId="4" fontId="0" fillId="0" borderId="62" xfId="0" applyNumberFormat="1" applyFill="1" applyBorder="1"/>
    <xf numFmtId="4" fontId="0" fillId="13" borderId="61" xfId="0" applyNumberFormat="1" applyFill="1" applyBorder="1"/>
    <xf numFmtId="4" fontId="0" fillId="0" borderId="0" xfId="0" applyNumberFormat="1" applyFill="1"/>
    <xf numFmtId="0" fontId="1" fillId="0" borderId="0" xfId="0" applyNumberFormat="1" applyFont="1" applyFill="1"/>
    <xf numFmtId="0" fontId="0" fillId="0" borderId="0" xfId="0" applyNumberFormat="1" applyFill="1"/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CFFFF"/>
      <color rgb="FFCCFF99"/>
      <color rgb="FFFFFF99"/>
      <color rgb="FF99CCFF"/>
      <color rgb="FFFF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6"/>
  <sheetViews>
    <sheetView tabSelected="1" workbookViewId="0">
      <pane xSplit="3" ySplit="6" topLeftCell="G7" activePane="bottomRight" state="frozen"/>
      <selection pane="topRight" activeCell="D1" sqref="D1"/>
      <selection pane="bottomLeft" activeCell="A7" sqref="A7"/>
      <selection pane="bottomRight" activeCell="K53" sqref="K53:M53"/>
    </sheetView>
  </sheetViews>
  <sheetFormatPr baseColWidth="10" defaultColWidth="0" defaultRowHeight="12.75" zeroHeight="1" x14ac:dyDescent="0.2"/>
  <cols>
    <col min="1" max="2" width="8.140625" style="20" customWidth="1"/>
    <col min="3" max="3" width="48.42578125" style="19" bestFit="1" customWidth="1"/>
    <col min="4" max="15" width="11.42578125" style="19" customWidth="1"/>
    <col min="16" max="16" width="12.85546875" style="51" bestFit="1" customWidth="1"/>
    <col min="17" max="16384" width="0" style="20" hidden="1"/>
  </cols>
  <sheetData>
    <row r="1" spans="1:16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x14ac:dyDescent="0.2">
      <c r="A2" s="51"/>
      <c r="B2" s="124"/>
      <c r="C2" s="113"/>
      <c r="D2" s="272" t="s">
        <v>124</v>
      </c>
      <c r="E2" s="273"/>
      <c r="F2" s="30">
        <v>0.17499999999999999</v>
      </c>
      <c r="G2" s="51"/>
      <c r="H2" s="51"/>
      <c r="I2" s="51"/>
      <c r="J2" s="51"/>
      <c r="K2" s="51"/>
      <c r="L2" s="51"/>
      <c r="M2" s="51"/>
      <c r="N2" s="51"/>
      <c r="O2" s="51"/>
    </row>
    <row r="3" spans="1:16" x14ac:dyDescent="0.2">
      <c r="A3" s="51"/>
      <c r="B3" s="51"/>
      <c r="C3" s="113"/>
      <c r="D3" s="51"/>
      <c r="E3" s="51"/>
      <c r="F3" s="51" t="s">
        <v>83</v>
      </c>
      <c r="G3" s="51"/>
      <c r="H3" s="51"/>
      <c r="I3" s="51"/>
      <c r="J3" s="51"/>
      <c r="K3" s="51"/>
      <c r="L3" s="51"/>
      <c r="M3" s="51"/>
      <c r="N3" s="51"/>
      <c r="O3" s="51"/>
    </row>
    <row r="4" spans="1:16" x14ac:dyDescent="0.2">
      <c r="A4" s="51"/>
      <c r="B4" s="51"/>
      <c r="C4" s="114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6" s="18" customFormat="1" x14ac:dyDescent="0.2">
      <c r="A5" s="271" t="s">
        <v>39</v>
      </c>
      <c r="B5" s="271"/>
      <c r="C5" s="115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47"/>
    </row>
    <row r="6" spans="1:16" x14ac:dyDescent="0.2">
      <c r="A6" s="31" t="s">
        <v>35</v>
      </c>
      <c r="B6" s="31" t="s">
        <v>36</v>
      </c>
      <c r="C6" s="21" t="s">
        <v>33</v>
      </c>
      <c r="D6" s="111" t="s">
        <v>92</v>
      </c>
      <c r="E6" s="111" t="s">
        <v>93</v>
      </c>
      <c r="F6" s="111" t="s">
        <v>94</v>
      </c>
      <c r="G6" s="111" t="s">
        <v>95</v>
      </c>
      <c r="H6" s="111" t="s">
        <v>96</v>
      </c>
      <c r="I6" s="111" t="s">
        <v>97</v>
      </c>
      <c r="J6" s="111" t="s">
        <v>98</v>
      </c>
      <c r="K6" s="111" t="s">
        <v>99</v>
      </c>
      <c r="L6" s="111" t="s">
        <v>100</v>
      </c>
      <c r="M6" s="111" t="s">
        <v>104</v>
      </c>
      <c r="N6" s="111" t="s">
        <v>102</v>
      </c>
      <c r="O6" s="111" t="s">
        <v>103</v>
      </c>
      <c r="P6" s="231" t="s">
        <v>91</v>
      </c>
    </row>
    <row r="7" spans="1:16" x14ac:dyDescent="0.2">
      <c r="A7" s="23" t="s">
        <v>40</v>
      </c>
      <c r="B7" s="125" t="s">
        <v>40</v>
      </c>
      <c r="C7" s="209" t="s">
        <v>113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124">
        <f>SUM(D7:O7)</f>
        <v>0</v>
      </c>
    </row>
    <row r="8" spans="1:16" x14ac:dyDescent="0.2">
      <c r="A8" s="23" t="s">
        <v>40</v>
      </c>
      <c r="B8" s="125" t="s">
        <v>40</v>
      </c>
      <c r="C8" s="209" t="s">
        <v>112</v>
      </c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211">
        <f t="shared" ref="P8:P9" si="0">SUM(D8:O8)</f>
        <v>0</v>
      </c>
    </row>
    <row r="9" spans="1:16" x14ac:dyDescent="0.2">
      <c r="A9" s="23" t="s">
        <v>40</v>
      </c>
      <c r="B9" s="125" t="s">
        <v>40</v>
      </c>
      <c r="C9" s="202" t="s">
        <v>109</v>
      </c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211">
        <f t="shared" si="0"/>
        <v>0</v>
      </c>
    </row>
    <row r="10" spans="1:16" x14ac:dyDescent="0.2">
      <c r="A10" s="23" t="s">
        <v>40</v>
      </c>
      <c r="B10" s="125" t="s">
        <v>41</v>
      </c>
      <c r="C10" s="108" t="s">
        <v>44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11"/>
    </row>
    <row r="11" spans="1:16" x14ac:dyDescent="0.2">
      <c r="A11" s="23" t="s">
        <v>40</v>
      </c>
      <c r="B11" s="125" t="s">
        <v>41</v>
      </c>
      <c r="C11" s="108" t="s">
        <v>45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11"/>
    </row>
    <row r="12" spans="1:16" x14ac:dyDescent="0.2">
      <c r="A12" s="119"/>
      <c r="B12" s="119"/>
      <c r="C12" s="122" t="s">
        <v>28</v>
      </c>
      <c r="D12" s="28">
        <f>SUM(D7:D11)</f>
        <v>0</v>
      </c>
      <c r="E12" s="28">
        <f t="shared" ref="E12:N12" si="1">SUM(E7:E11)</f>
        <v>0</v>
      </c>
      <c r="F12" s="28">
        <f t="shared" si="1"/>
        <v>0</v>
      </c>
      <c r="G12" s="28">
        <f t="shared" si="1"/>
        <v>0</v>
      </c>
      <c r="H12" s="28">
        <f t="shared" si="1"/>
        <v>0</v>
      </c>
      <c r="I12" s="28">
        <f t="shared" si="1"/>
        <v>0</v>
      </c>
      <c r="J12" s="28">
        <f t="shared" si="1"/>
        <v>0</v>
      </c>
      <c r="K12" s="28">
        <f t="shared" si="1"/>
        <v>0</v>
      </c>
      <c r="L12" s="28">
        <f t="shared" si="1"/>
        <v>0</v>
      </c>
      <c r="M12" s="28">
        <f t="shared" si="1"/>
        <v>0</v>
      </c>
      <c r="N12" s="28">
        <f t="shared" si="1"/>
        <v>0</v>
      </c>
      <c r="O12" s="28">
        <f>SUM(O7:O11)</f>
        <v>0</v>
      </c>
      <c r="P12" s="260">
        <f>SUM(D12:O12)</f>
        <v>0</v>
      </c>
    </row>
    <row r="13" spans="1:16" x14ac:dyDescent="0.2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</row>
    <row r="14" spans="1:16" x14ac:dyDescent="0.2">
      <c r="A14" s="119"/>
      <c r="B14" s="119"/>
      <c r="C14" s="116" t="s">
        <v>32</v>
      </c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</row>
    <row r="15" spans="1:16" x14ac:dyDescent="0.2">
      <c r="A15" s="23" t="s">
        <v>40</v>
      </c>
      <c r="B15" s="23" t="s">
        <v>40</v>
      </c>
      <c r="C15" s="135" t="s">
        <v>84</v>
      </c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24">
        <f>SUM(D15:O15)</f>
        <v>0</v>
      </c>
    </row>
    <row r="16" spans="1:16" x14ac:dyDescent="0.2">
      <c r="A16" s="23" t="s">
        <v>40</v>
      </c>
      <c r="B16" s="23" t="s">
        <v>40</v>
      </c>
      <c r="C16" s="135" t="s">
        <v>85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24">
        <f t="shared" ref="P16:P35" si="2">SUM(D16:O16)</f>
        <v>0</v>
      </c>
    </row>
    <row r="17" spans="1:16" x14ac:dyDescent="0.2">
      <c r="A17" s="23" t="s">
        <v>40</v>
      </c>
      <c r="B17" s="23" t="s">
        <v>40</v>
      </c>
      <c r="C17" s="163" t="s">
        <v>136</v>
      </c>
      <c r="D17" s="160"/>
      <c r="E17" s="160"/>
      <c r="F17" s="160"/>
      <c r="G17" s="160"/>
      <c r="H17" s="26"/>
      <c r="I17" s="26"/>
      <c r="J17" s="26"/>
      <c r="K17" s="26"/>
      <c r="L17" s="26"/>
      <c r="M17" s="26"/>
      <c r="N17" s="26"/>
      <c r="O17" s="26"/>
      <c r="P17" s="124">
        <f t="shared" si="2"/>
        <v>0</v>
      </c>
    </row>
    <row r="18" spans="1:16" x14ac:dyDescent="0.2">
      <c r="A18" s="23" t="s">
        <v>40</v>
      </c>
      <c r="B18" s="23" t="s">
        <v>41</v>
      </c>
      <c r="C18" s="251" t="s">
        <v>128</v>
      </c>
      <c r="D18" s="252"/>
      <c r="E18" s="252"/>
      <c r="F18" s="252"/>
      <c r="G18" s="252"/>
      <c r="H18" s="253"/>
      <c r="I18" s="253"/>
      <c r="J18" s="253"/>
      <c r="K18" s="253"/>
      <c r="L18" s="253"/>
      <c r="M18" s="253"/>
      <c r="N18" s="253"/>
      <c r="O18" s="253"/>
      <c r="P18" s="210">
        <f t="shared" si="2"/>
        <v>0</v>
      </c>
    </row>
    <row r="19" spans="1:16" ht="4.5" customHeight="1" x14ac:dyDescent="0.2">
      <c r="A19" s="24"/>
      <c r="B19" s="24"/>
      <c r="C19" s="25"/>
      <c r="D19" s="161"/>
      <c r="E19" s="161"/>
      <c r="F19" s="161"/>
      <c r="G19" s="161"/>
      <c r="H19" s="29"/>
      <c r="I19" s="29"/>
      <c r="J19" s="29"/>
      <c r="K19" s="29"/>
      <c r="L19" s="29"/>
      <c r="M19" s="29"/>
      <c r="N19" s="29"/>
      <c r="O19" s="29"/>
      <c r="P19" s="124">
        <f t="shared" si="2"/>
        <v>0</v>
      </c>
    </row>
    <row r="20" spans="1:16" x14ac:dyDescent="0.2">
      <c r="A20" s="23" t="s">
        <v>40</v>
      </c>
      <c r="B20" s="23" t="s">
        <v>40</v>
      </c>
      <c r="C20" s="109" t="s">
        <v>47</v>
      </c>
      <c r="D20" s="160"/>
      <c r="E20" s="160"/>
      <c r="F20" s="160"/>
      <c r="G20" s="160"/>
      <c r="H20" s="26"/>
      <c r="I20" s="26"/>
      <c r="J20" s="26"/>
      <c r="K20" s="26"/>
      <c r="L20" s="26"/>
      <c r="M20" s="26"/>
      <c r="N20" s="26"/>
      <c r="O20" s="26"/>
      <c r="P20" s="124">
        <f t="shared" si="2"/>
        <v>0</v>
      </c>
    </row>
    <row r="21" spans="1:16" x14ac:dyDescent="0.2">
      <c r="A21" s="23" t="s">
        <v>40</v>
      </c>
      <c r="B21" s="23" t="s">
        <v>40</v>
      </c>
      <c r="C21" s="205" t="s">
        <v>48</v>
      </c>
      <c r="D21" s="160"/>
      <c r="E21" s="160"/>
      <c r="F21" s="160"/>
      <c r="G21" s="160"/>
      <c r="H21" s="26"/>
      <c r="I21" s="26"/>
      <c r="J21" s="26"/>
      <c r="K21" s="26"/>
      <c r="L21" s="26"/>
      <c r="M21" s="26"/>
      <c r="N21" s="26"/>
      <c r="O21" s="26"/>
      <c r="P21" s="124">
        <f t="shared" si="2"/>
        <v>0</v>
      </c>
    </row>
    <row r="22" spans="1:16" x14ac:dyDescent="0.2">
      <c r="A22" s="23" t="s">
        <v>41</v>
      </c>
      <c r="B22" s="23" t="s">
        <v>41</v>
      </c>
      <c r="C22" s="109" t="s">
        <v>37</v>
      </c>
      <c r="D22" s="160"/>
      <c r="E22" s="160"/>
      <c r="F22" s="160"/>
      <c r="G22" s="160"/>
      <c r="H22" s="26"/>
      <c r="I22" s="26"/>
      <c r="J22" s="26"/>
      <c r="K22" s="26"/>
      <c r="L22" s="26"/>
      <c r="M22" s="26"/>
      <c r="N22" s="26"/>
      <c r="O22" s="26"/>
      <c r="P22" s="124">
        <f t="shared" si="2"/>
        <v>0</v>
      </c>
    </row>
    <row r="23" spans="1:16" x14ac:dyDescent="0.2">
      <c r="A23" s="23" t="s">
        <v>40</v>
      </c>
      <c r="B23" s="23" t="s">
        <v>40</v>
      </c>
      <c r="C23" s="109" t="s">
        <v>38</v>
      </c>
      <c r="D23" s="160"/>
      <c r="E23" s="160"/>
      <c r="F23" s="160"/>
      <c r="G23" s="160"/>
      <c r="H23" s="26"/>
      <c r="I23" s="26"/>
      <c r="J23" s="26"/>
      <c r="K23" s="26"/>
      <c r="L23" s="26"/>
      <c r="M23" s="26"/>
      <c r="N23" s="26"/>
      <c r="O23" s="26"/>
      <c r="P23" s="124">
        <f t="shared" si="2"/>
        <v>0</v>
      </c>
    </row>
    <row r="24" spans="1:16" x14ac:dyDescent="0.2">
      <c r="A24" s="23" t="s">
        <v>40</v>
      </c>
      <c r="B24" s="23" t="s">
        <v>40</v>
      </c>
      <c r="C24" s="109" t="s">
        <v>49</v>
      </c>
      <c r="D24" s="160"/>
      <c r="E24" s="160"/>
      <c r="F24" s="160"/>
      <c r="G24" s="160"/>
      <c r="H24" s="26"/>
      <c r="I24" s="26"/>
      <c r="J24" s="26"/>
      <c r="K24" s="26"/>
      <c r="L24" s="26"/>
      <c r="M24" s="26"/>
      <c r="N24" s="26"/>
      <c r="O24" s="26"/>
      <c r="P24" s="124">
        <f t="shared" si="2"/>
        <v>0</v>
      </c>
    </row>
    <row r="25" spans="1:16" x14ac:dyDescent="0.2">
      <c r="A25" s="23" t="s">
        <v>40</v>
      </c>
      <c r="B25" s="23" t="s">
        <v>41</v>
      </c>
      <c r="C25" s="109" t="s">
        <v>50</v>
      </c>
      <c r="D25" s="160"/>
      <c r="E25" s="160"/>
      <c r="F25" s="160"/>
      <c r="G25" s="160"/>
      <c r="H25" s="26"/>
      <c r="I25" s="26"/>
      <c r="J25" s="26"/>
      <c r="K25" s="26"/>
      <c r="L25" s="26"/>
      <c r="M25" s="26"/>
      <c r="N25" s="26"/>
      <c r="O25" s="26"/>
      <c r="P25" s="124">
        <f t="shared" si="2"/>
        <v>0</v>
      </c>
    </row>
    <row r="26" spans="1:16" ht="4.5" customHeight="1" x14ac:dyDescent="0.2">
      <c r="A26" s="24"/>
      <c r="B26" s="24"/>
      <c r="C26" s="25"/>
      <c r="D26" s="161"/>
      <c r="E26" s="161"/>
      <c r="F26" s="161"/>
      <c r="G26" s="161"/>
      <c r="H26" s="29"/>
      <c r="I26" s="29"/>
      <c r="J26" s="29"/>
      <c r="K26" s="29"/>
      <c r="L26" s="29"/>
      <c r="M26" s="29"/>
      <c r="N26" s="29"/>
      <c r="O26" s="29"/>
      <c r="P26" s="124">
        <f t="shared" si="2"/>
        <v>0</v>
      </c>
    </row>
    <row r="27" spans="1:16" x14ac:dyDescent="0.2">
      <c r="A27" s="23" t="s">
        <v>40</v>
      </c>
      <c r="B27" s="23" t="s">
        <v>41</v>
      </c>
      <c r="C27" s="139" t="s">
        <v>30</v>
      </c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124">
        <f t="shared" si="2"/>
        <v>0</v>
      </c>
    </row>
    <row r="28" spans="1:16" x14ac:dyDescent="0.2">
      <c r="A28" s="23" t="s">
        <v>40</v>
      </c>
      <c r="B28" s="23" t="s">
        <v>41</v>
      </c>
      <c r="C28" s="205" t="s">
        <v>31</v>
      </c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24">
        <f t="shared" si="2"/>
        <v>0</v>
      </c>
    </row>
    <row r="29" spans="1:16" x14ac:dyDescent="0.2">
      <c r="A29" s="23" t="s">
        <v>40</v>
      </c>
      <c r="B29" s="23" t="s">
        <v>41</v>
      </c>
      <c r="C29" s="201" t="s">
        <v>29</v>
      </c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57"/>
      <c r="P29" s="124">
        <f t="shared" si="2"/>
        <v>0</v>
      </c>
    </row>
    <row r="30" spans="1:16" x14ac:dyDescent="0.2">
      <c r="A30" s="23" t="s">
        <v>40</v>
      </c>
      <c r="B30" s="23" t="s">
        <v>41</v>
      </c>
      <c r="C30" s="163" t="s">
        <v>115</v>
      </c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58"/>
      <c r="P30" s="124">
        <f t="shared" si="2"/>
        <v>0</v>
      </c>
    </row>
    <row r="31" spans="1:16" x14ac:dyDescent="0.2">
      <c r="A31" s="23" t="s">
        <v>41</v>
      </c>
      <c r="B31" s="23" t="s">
        <v>40</v>
      </c>
      <c r="C31" s="163" t="s">
        <v>131</v>
      </c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50">
        <f t="shared" si="2"/>
        <v>0</v>
      </c>
    </row>
    <row r="32" spans="1:16" ht="4.5" customHeight="1" x14ac:dyDescent="0.2">
      <c r="A32" s="24"/>
      <c r="B32" s="24"/>
      <c r="C32" s="25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24">
        <f t="shared" si="2"/>
        <v>0</v>
      </c>
    </row>
    <row r="33" spans="1:16" x14ac:dyDescent="0.2">
      <c r="A33" s="23" t="s">
        <v>41</v>
      </c>
      <c r="B33" s="270" t="s">
        <v>40</v>
      </c>
      <c r="C33" s="218" t="s">
        <v>137</v>
      </c>
      <c r="D33" s="160"/>
      <c r="E33" s="160"/>
      <c r="F33" s="160"/>
      <c r="G33" s="160"/>
      <c r="H33" s="26"/>
      <c r="I33" s="26"/>
      <c r="J33" s="26"/>
      <c r="K33" s="26"/>
      <c r="L33" s="26"/>
      <c r="M33" s="26"/>
      <c r="N33" s="26"/>
      <c r="O33" s="26"/>
      <c r="P33" s="124">
        <f t="shared" si="2"/>
        <v>0</v>
      </c>
    </row>
    <row r="34" spans="1:16" x14ac:dyDescent="0.2">
      <c r="A34" s="23" t="s">
        <v>41</v>
      </c>
      <c r="B34" s="23" t="s">
        <v>40</v>
      </c>
      <c r="C34" s="109" t="s">
        <v>46</v>
      </c>
      <c r="D34" s="160"/>
      <c r="E34" s="160"/>
      <c r="F34" s="160"/>
      <c r="G34" s="160"/>
      <c r="H34" s="26"/>
      <c r="I34" s="26"/>
      <c r="J34" s="26"/>
      <c r="K34" s="26"/>
      <c r="L34" s="26"/>
      <c r="M34" s="26"/>
      <c r="N34" s="26"/>
      <c r="O34" s="26"/>
      <c r="P34" s="124">
        <f t="shared" si="2"/>
        <v>0</v>
      </c>
    </row>
    <row r="35" spans="1:16" x14ac:dyDescent="0.2">
      <c r="A35" s="119"/>
      <c r="B35" s="119"/>
      <c r="C35" s="22" t="s">
        <v>34</v>
      </c>
      <c r="D35" s="28">
        <f>SUM(D15:D34)</f>
        <v>0</v>
      </c>
      <c r="E35" s="28">
        <f t="shared" ref="E35:N35" si="3">SUM(E15:E34)</f>
        <v>0</v>
      </c>
      <c r="F35" s="28">
        <f t="shared" si="3"/>
        <v>0</v>
      </c>
      <c r="G35" s="28">
        <f t="shared" si="3"/>
        <v>0</v>
      </c>
      <c r="H35" s="28">
        <f t="shared" si="3"/>
        <v>0</v>
      </c>
      <c r="I35" s="28">
        <f t="shared" si="3"/>
        <v>0</v>
      </c>
      <c r="J35" s="28">
        <f t="shared" si="3"/>
        <v>0</v>
      </c>
      <c r="K35" s="28">
        <f t="shared" si="3"/>
        <v>0</v>
      </c>
      <c r="L35" s="28">
        <f t="shared" si="3"/>
        <v>0</v>
      </c>
      <c r="M35" s="28">
        <f t="shared" si="3"/>
        <v>0</v>
      </c>
      <c r="N35" s="28">
        <f t="shared" si="3"/>
        <v>0</v>
      </c>
      <c r="O35" s="259">
        <f>SUM(O15:O34)</f>
        <v>0</v>
      </c>
      <c r="P35" s="261">
        <f t="shared" si="2"/>
        <v>0</v>
      </c>
    </row>
    <row r="36" spans="1:16" x14ac:dyDescent="0.2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256"/>
      <c r="M36" s="256"/>
      <c r="N36" s="254"/>
      <c r="O36" s="255" t="s">
        <v>129</v>
      </c>
      <c r="P36" s="250">
        <f>SUM(P15,P16,P17,P20,P21,P23,P24,P31,P33,P34)</f>
        <v>0</v>
      </c>
    </row>
    <row r="37" spans="1:16" x14ac:dyDescent="0.2">
      <c r="A37" s="119"/>
      <c r="B37" s="119"/>
      <c r="C37" s="121" t="s">
        <v>42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262"/>
      <c r="O37" s="263" t="s">
        <v>130</v>
      </c>
      <c r="P37" s="210">
        <f>SUM(P15,P16,P17,P18,P20,P21,P23,P24,P25,P27,P28,P29,P30)</f>
        <v>0</v>
      </c>
    </row>
    <row r="38" spans="1:16" x14ac:dyDescent="0.2">
      <c r="A38" s="119"/>
      <c r="B38" s="119"/>
      <c r="C38" s="110" t="s">
        <v>52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6" x14ac:dyDescent="0.2">
      <c r="A39" s="119"/>
      <c r="B39" s="119"/>
      <c r="C39" s="110" t="s">
        <v>43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6" x14ac:dyDescent="0.2">
      <c r="A40" s="119"/>
      <c r="B40" s="119"/>
      <c r="C40" s="138" t="s">
        <v>86</v>
      </c>
      <c r="D40" s="136">
        <f>D27*$F$2</f>
        <v>0</v>
      </c>
      <c r="E40" s="134">
        <f t="shared" ref="E40:O40" si="4">E27*$F$2</f>
        <v>0</v>
      </c>
      <c r="F40" s="134">
        <f t="shared" si="4"/>
        <v>0</v>
      </c>
      <c r="G40" s="134">
        <f t="shared" si="4"/>
        <v>0</v>
      </c>
      <c r="H40" s="134">
        <f t="shared" si="4"/>
        <v>0</v>
      </c>
      <c r="I40" s="134">
        <f t="shared" si="4"/>
        <v>0</v>
      </c>
      <c r="J40" s="134">
        <f t="shared" si="4"/>
        <v>0</v>
      </c>
      <c r="K40" s="134">
        <f t="shared" si="4"/>
        <v>0</v>
      </c>
      <c r="L40" s="134">
        <f t="shared" si="4"/>
        <v>0</v>
      </c>
      <c r="M40" s="134">
        <f t="shared" si="4"/>
        <v>0</v>
      </c>
      <c r="N40" s="134">
        <f t="shared" si="4"/>
        <v>0</v>
      </c>
      <c r="O40" s="134">
        <f t="shared" si="4"/>
        <v>0</v>
      </c>
      <c r="P40" s="250">
        <f>SUM(D40:O40)</f>
        <v>0</v>
      </c>
    </row>
    <row r="41" spans="1:16" x14ac:dyDescent="0.2">
      <c r="A41" s="119"/>
      <c r="B41" s="119"/>
      <c r="C41" s="137" t="s">
        <v>87</v>
      </c>
      <c r="D41" s="136">
        <f>D29*$F$2</f>
        <v>0</v>
      </c>
      <c r="E41" s="136">
        <f t="shared" ref="E41:O41" si="5">E29*$F$2</f>
        <v>0</v>
      </c>
      <c r="F41" s="136">
        <f t="shared" si="5"/>
        <v>0</v>
      </c>
      <c r="G41" s="136">
        <f t="shared" si="5"/>
        <v>0</v>
      </c>
      <c r="H41" s="136">
        <f t="shared" si="5"/>
        <v>0</v>
      </c>
      <c r="I41" s="136">
        <f t="shared" si="5"/>
        <v>0</v>
      </c>
      <c r="J41" s="136">
        <f t="shared" si="5"/>
        <v>0</v>
      </c>
      <c r="K41" s="136">
        <f t="shared" si="5"/>
        <v>0</v>
      </c>
      <c r="L41" s="136">
        <f t="shared" si="5"/>
        <v>0</v>
      </c>
      <c r="M41" s="136">
        <f t="shared" si="5"/>
        <v>0</v>
      </c>
      <c r="N41" s="136">
        <f t="shared" si="5"/>
        <v>0</v>
      </c>
      <c r="O41" s="136">
        <f t="shared" si="5"/>
        <v>0</v>
      </c>
      <c r="P41" s="264">
        <f>SUM(D41:O41)</f>
        <v>0</v>
      </c>
    </row>
    <row r="42" spans="1:16" x14ac:dyDescent="0.2">
      <c r="A42" s="119"/>
      <c r="B42" s="119"/>
      <c r="C42" s="110" t="s">
        <v>54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50">
        <f>SUM(P40:P41)</f>
        <v>0</v>
      </c>
    </row>
    <row r="43" spans="1:16" x14ac:dyDescent="0.2">
      <c r="A43" s="119"/>
      <c r="B43" s="119"/>
      <c r="C43" s="110" t="s">
        <v>53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</row>
    <row r="44" spans="1:16" x14ac:dyDescent="0.2">
      <c r="A44" s="119"/>
      <c r="B44" s="119"/>
      <c r="C44" s="110" t="s">
        <v>51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</row>
    <row r="45" spans="1:16" x14ac:dyDescent="0.2">
      <c r="A45" s="119"/>
      <c r="B45" s="119"/>
      <c r="C45" s="110" t="s">
        <v>55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</row>
    <row r="46" spans="1:16" x14ac:dyDescent="0.2">
      <c r="A46" s="119"/>
      <c r="B46" s="119"/>
      <c r="C46" s="110" t="s">
        <v>56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</row>
    <row r="47" spans="1:16" x14ac:dyDescent="0.2">
      <c r="A47" s="119"/>
      <c r="B47" s="119"/>
      <c r="C47" s="122" t="s">
        <v>57</v>
      </c>
      <c r="D47" s="28">
        <f>SUM(D38:D46)</f>
        <v>0</v>
      </c>
      <c r="E47" s="28">
        <f t="shared" ref="E47:O47" si="6">SUM(E38:E46)</f>
        <v>0</v>
      </c>
      <c r="F47" s="28">
        <f t="shared" si="6"/>
        <v>0</v>
      </c>
      <c r="G47" s="28">
        <f t="shared" si="6"/>
        <v>0</v>
      </c>
      <c r="H47" s="28">
        <f t="shared" si="6"/>
        <v>0</v>
      </c>
      <c r="I47" s="28">
        <f t="shared" si="6"/>
        <v>0</v>
      </c>
      <c r="J47" s="28">
        <f t="shared" si="6"/>
        <v>0</v>
      </c>
      <c r="K47" s="28">
        <f t="shared" si="6"/>
        <v>0</v>
      </c>
      <c r="L47" s="28">
        <f t="shared" si="6"/>
        <v>0</v>
      </c>
      <c r="M47" s="28">
        <f t="shared" si="6"/>
        <v>0</v>
      </c>
      <c r="N47" s="28">
        <f t="shared" si="6"/>
        <v>0</v>
      </c>
      <c r="O47" s="28">
        <f t="shared" si="6"/>
        <v>0</v>
      </c>
    </row>
    <row r="48" spans="1:16" x14ac:dyDescent="0.2">
      <c r="A48" s="119"/>
      <c r="B48" s="11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</row>
    <row r="49" spans="1:16" s="33" customFormat="1" x14ac:dyDescent="0.2">
      <c r="A49" s="119"/>
      <c r="B49" s="119"/>
      <c r="C49" s="123" t="s">
        <v>58</v>
      </c>
      <c r="D49" s="117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3"/>
    </row>
    <row r="50" spans="1:16" x14ac:dyDescent="0.2">
      <c r="A50" s="119"/>
      <c r="B50" s="119"/>
      <c r="C50" s="267" t="s">
        <v>134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268"/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</row>
    <row r="51" spans="1:16" x14ac:dyDescent="0.2">
      <c r="A51" s="119"/>
      <c r="B51" s="119"/>
      <c r="C51" s="238" t="s">
        <v>126</v>
      </c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219">
        <f>SUM(D51:O51)</f>
        <v>0</v>
      </c>
    </row>
    <row r="52" spans="1:16" x14ac:dyDescent="0.2">
      <c r="A52" s="119"/>
      <c r="B52" s="119"/>
      <c r="C52" s="239" t="s">
        <v>122</v>
      </c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11">
        <f>SUM(D52:O52)</f>
        <v>0</v>
      </c>
    </row>
    <row r="53" spans="1:16" s="112" customFormat="1" x14ac:dyDescent="0.2">
      <c r="A53" s="120"/>
      <c r="B53" s="120"/>
      <c r="C53" s="220" t="s">
        <v>120</v>
      </c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>
        <v>0</v>
      </c>
      <c r="O53" s="221">
        <v>0</v>
      </c>
      <c r="P53" s="222">
        <f>SUM(D53:O53)</f>
        <v>0</v>
      </c>
    </row>
    <row r="54" spans="1:16" s="112" customFormat="1" x14ac:dyDescent="0.2">
      <c r="C54" s="233" t="s">
        <v>114</v>
      </c>
      <c r="D54" s="234">
        <f>D8*0.11</f>
        <v>0</v>
      </c>
      <c r="E54" s="234">
        <f t="shared" ref="E54:O54" si="7">E8*0.11</f>
        <v>0</v>
      </c>
      <c r="F54" s="234">
        <f t="shared" si="7"/>
        <v>0</v>
      </c>
      <c r="G54" s="234">
        <f t="shared" si="7"/>
        <v>0</v>
      </c>
      <c r="H54" s="234">
        <f t="shared" si="7"/>
        <v>0</v>
      </c>
      <c r="I54" s="234">
        <f t="shared" si="7"/>
        <v>0</v>
      </c>
      <c r="J54" s="234">
        <f t="shared" si="7"/>
        <v>0</v>
      </c>
      <c r="K54" s="234">
        <f t="shared" si="7"/>
        <v>0</v>
      </c>
      <c r="L54" s="234">
        <f t="shared" si="7"/>
        <v>0</v>
      </c>
      <c r="M54" s="234">
        <f t="shared" si="7"/>
        <v>0</v>
      </c>
      <c r="N54" s="234">
        <f t="shared" si="7"/>
        <v>0</v>
      </c>
      <c r="O54" s="234">
        <f t="shared" si="7"/>
        <v>0</v>
      </c>
      <c r="P54" s="223">
        <f>SUM(D54:O54)</f>
        <v>0</v>
      </c>
    </row>
    <row r="55" spans="1:16" s="112" customFormat="1" x14ac:dyDescent="0.2">
      <c r="C55" s="236" t="s">
        <v>121</v>
      </c>
      <c r="D55" s="237">
        <f>'Pagos Prov'!$J$5</f>
        <v>0</v>
      </c>
      <c r="E55" s="237">
        <f>'Pagos Prov'!$J$6</f>
        <v>0</v>
      </c>
      <c r="F55" s="237">
        <f>'Pagos Prov'!$J$7</f>
        <v>0</v>
      </c>
      <c r="G55" s="237">
        <f>'Pagos Prov'!$J$8</f>
        <v>0</v>
      </c>
      <c r="H55" s="237">
        <f>'Pagos Prov'!$J$9</f>
        <v>0</v>
      </c>
      <c r="I55" s="237">
        <f>'Pagos Prov'!$J$10</f>
        <v>0</v>
      </c>
      <c r="J55" s="237">
        <f>'Pagos Prov'!$J$11</f>
        <v>0</v>
      </c>
      <c r="K55" s="237">
        <f>'Pagos Prov'!$J$12</f>
        <v>0</v>
      </c>
      <c r="L55" s="237">
        <f>'Pagos Prov'!$J$13</f>
        <v>0</v>
      </c>
      <c r="M55" s="237">
        <f>'Pagos Prov'!$J$14</f>
        <v>0</v>
      </c>
      <c r="N55" s="237">
        <f>'Pagos Prov'!$J$15</f>
        <v>0</v>
      </c>
      <c r="O55" s="237">
        <f>'Pagos Prov'!$J$16</f>
        <v>0</v>
      </c>
      <c r="P55" s="235"/>
    </row>
    <row r="56" spans="1:16" s="112" customFormat="1" x14ac:dyDescent="0.2"/>
  </sheetData>
  <mergeCells count="2">
    <mergeCell ref="A5:B5"/>
    <mergeCell ref="D2:E2"/>
  </mergeCells>
  <phoneticPr fontId="6" type="noConversion"/>
  <dataValidations count="2">
    <dataValidation type="list" allowBlank="1" showInputMessage="1" showErrorMessage="1" sqref="A33:B34 A7:B11 A27:B31 A20:B25 A15:B18">
      <formula1>"SI,NO"</formula1>
    </dataValidation>
    <dataValidation type="whole" allowBlank="1" showInputMessage="1" showErrorMessage="1" errorTitle="NO ESCRIBIR AQUI" sqref="A19:O19 A26:O26 A32:O32">
      <formula1>0</formula1>
      <formula2>0</formula2>
    </dataValidation>
  </dataValidations>
  <pageMargins left="0.75" right="0.75" top="1" bottom="1" header="0" footer="0"/>
  <pageSetup orientation="portrait" r:id="rId1"/>
  <headerFooter alignWithMargins="0"/>
  <ignoredErrors>
    <ignoredError sqref="D12:N1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R60"/>
  <sheetViews>
    <sheetView zoomScaleSheetLayoutView="70" workbookViewId="0">
      <pane xSplit="1" ySplit="11" topLeftCell="F12" activePane="bottomRight" state="frozen"/>
      <selection pane="topRight" activeCell="B1" sqref="B1"/>
      <selection pane="bottomLeft" activeCell="A12" sqref="A12"/>
      <selection pane="bottomRight" activeCell="J46" sqref="J46"/>
    </sheetView>
  </sheetViews>
  <sheetFormatPr baseColWidth="10" defaultColWidth="0" defaultRowHeight="12.75" zeroHeight="1" x14ac:dyDescent="0.2"/>
  <cols>
    <col min="1" max="1" width="60" style="49" customWidth="1"/>
    <col min="2" max="4" width="12.7109375" style="49" customWidth="1"/>
    <col min="5" max="6" width="13.42578125" style="49" customWidth="1"/>
    <col min="7" max="9" width="13.42578125" style="49" bestFit="1" customWidth="1"/>
    <col min="10" max="10" width="15.42578125" style="49" bestFit="1" customWidth="1"/>
    <col min="11" max="11" width="13.42578125" style="49" customWidth="1"/>
    <col min="12" max="12" width="14.140625" style="49" customWidth="1"/>
    <col min="13" max="13" width="14.28515625" style="49" customWidth="1"/>
    <col min="14" max="14" width="13.42578125" style="49" bestFit="1" customWidth="1"/>
    <col min="15" max="15" width="11.5703125" style="50" customWidth="1"/>
    <col min="16" max="16384" width="11.42578125" style="51" hidden="1"/>
  </cols>
  <sheetData>
    <row r="1" spans="1:16" s="47" customFormat="1" ht="13.5" thickBo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46"/>
    </row>
    <row r="2" spans="1:16" ht="13.5" thickBot="1" x14ac:dyDescent="0.25">
      <c r="A2" s="14"/>
      <c r="B2" s="48"/>
      <c r="C2" s="277" t="s">
        <v>116</v>
      </c>
      <c r="D2" s="278"/>
      <c r="E2" s="278"/>
      <c r="F2" s="278"/>
      <c r="G2" s="278"/>
      <c r="H2" s="279"/>
    </row>
    <row r="3" spans="1:16" x14ac:dyDescent="0.2"/>
    <row r="4" spans="1:16" x14ac:dyDescent="0.2"/>
    <row r="5" spans="1:16" x14ac:dyDescent="0.2">
      <c r="D5" s="274">
        <f>DATOS!C2</f>
        <v>0</v>
      </c>
      <c r="E5" s="275"/>
      <c r="F5" s="275"/>
      <c r="G5" s="276"/>
    </row>
    <row r="6" spans="1:16" x14ac:dyDescent="0.2">
      <c r="D6" s="225"/>
      <c r="E6" s="283">
        <f>DATOS!C3</f>
        <v>0</v>
      </c>
      <c r="F6" s="283"/>
      <c r="G6" s="226"/>
      <c r="I6" s="52"/>
    </row>
    <row r="7" spans="1:16" x14ac:dyDescent="0.2"/>
    <row r="8" spans="1:16" x14ac:dyDescent="0.2"/>
    <row r="9" spans="1:16" x14ac:dyDescent="0.2">
      <c r="B9" s="280" t="s">
        <v>82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2"/>
    </row>
    <row r="10" spans="1:16" ht="13.5" thickBot="1" x14ac:dyDescent="0.25"/>
    <row r="11" spans="1:16" ht="13.5" thickBot="1" x14ac:dyDescent="0.25">
      <c r="A11" s="45" t="s">
        <v>61</v>
      </c>
      <c r="B11" s="53" t="s">
        <v>4</v>
      </c>
      <c r="C11" s="53" t="s">
        <v>5</v>
      </c>
      <c r="D11" s="53" t="s">
        <v>6</v>
      </c>
      <c r="E11" s="53" t="s">
        <v>7</v>
      </c>
      <c r="F11" s="53" t="s">
        <v>8</v>
      </c>
      <c r="G11" s="53" t="s">
        <v>9</v>
      </c>
      <c r="H11" s="53" t="s">
        <v>10</v>
      </c>
      <c r="I11" s="53" t="s">
        <v>11</v>
      </c>
      <c r="J11" s="53" t="s">
        <v>12</v>
      </c>
      <c r="K11" s="53" t="s">
        <v>13</v>
      </c>
      <c r="L11" s="53" t="s">
        <v>14</v>
      </c>
      <c r="M11" s="54" t="s">
        <v>15</v>
      </c>
      <c r="N11" s="55" t="s">
        <v>26</v>
      </c>
    </row>
    <row r="12" spans="1:16" x14ac:dyDescent="0.2">
      <c r="A12" s="56" t="s">
        <v>16</v>
      </c>
      <c r="B12" s="57">
        <f>SUMIF(DATOS!$A$7:$A$11,"SI",DATOS!D7:D11)</f>
        <v>0</v>
      </c>
      <c r="C12" s="57">
        <f>SUMIF(DATOS!$A$7:$A$11,"SI",DATOS!E7:E11)+B12</f>
        <v>0</v>
      </c>
      <c r="D12" s="57">
        <f>SUMIF(DATOS!$A$7:$A$11,"SI",DATOS!F7:F11)+C12</f>
        <v>0</v>
      </c>
      <c r="E12" s="57">
        <f>SUMIF(DATOS!$A$7:$A$11,"SI",DATOS!G7:G11)+D12</f>
        <v>0</v>
      </c>
      <c r="F12" s="57">
        <f>SUMIF(DATOS!$A$7:$A$11,"SI",DATOS!H7:H11)+E12</f>
        <v>0</v>
      </c>
      <c r="G12" s="57">
        <f>SUMIF(DATOS!$A$7:$A$11,"SI",DATOS!I7:I11)+F12</f>
        <v>0</v>
      </c>
      <c r="H12" s="57">
        <f>SUMIF(DATOS!$A$7:$A$11,"SI",DATOS!J7:J11)+G12</f>
        <v>0</v>
      </c>
      <c r="I12" s="57">
        <f>SUMIF(DATOS!$A$7:$A$11,"SI",DATOS!K7:K11)+H12</f>
        <v>0</v>
      </c>
      <c r="J12" s="57">
        <f>SUMIF(DATOS!$A$7:$A$11,"SI",DATOS!L7:L11)+I12</f>
        <v>0</v>
      </c>
      <c r="K12" s="57">
        <f>SUMIF(DATOS!$A$7:$A$11,"SI",DATOS!M7:M11)+J12</f>
        <v>0</v>
      </c>
      <c r="L12" s="57">
        <f>SUMIF(DATOS!$A$7:$A$11,"SI",DATOS!N7:N11)+K12</f>
        <v>0</v>
      </c>
      <c r="M12" s="57">
        <f>SUMIF(DATOS!$A$7:$A$11,"SI",DATOS!O7:O11)+L12</f>
        <v>0</v>
      </c>
      <c r="N12" s="58">
        <f>+M12</f>
        <v>0</v>
      </c>
    </row>
    <row r="13" spans="1:16" x14ac:dyDescent="0.2">
      <c r="A13" s="59" t="s">
        <v>17</v>
      </c>
      <c r="B13" s="58">
        <f>SUMIF(DATOS!$A$15:$A$34,"SI",DATOS!D15:D34)</f>
        <v>0</v>
      </c>
      <c r="C13" s="58">
        <f>SUMIF(DATOS!$A$15:$A$34,"SI",DATOS!E15:E34)+B13</f>
        <v>0</v>
      </c>
      <c r="D13" s="58">
        <f>SUMIF(DATOS!$A$15:$A$34,"SI",DATOS!F15:F34)+C13</f>
        <v>0</v>
      </c>
      <c r="E13" s="58">
        <f>SUMIF(DATOS!$A$15:$A$34,"SI",DATOS!G15:G34)+D13</f>
        <v>0</v>
      </c>
      <c r="F13" s="58">
        <f>SUMIF(DATOS!$A$15:$A$34,"SI",DATOS!H15:H34)+E13</f>
        <v>0</v>
      </c>
      <c r="G13" s="58">
        <f>SUMIF(DATOS!$A$15:$A$34,"SI",DATOS!I15:I34)+F13</f>
        <v>0</v>
      </c>
      <c r="H13" s="58">
        <f>SUMIF(DATOS!$A$15:$A$34,"SI",DATOS!J15:J34)+G13</f>
        <v>0</v>
      </c>
      <c r="I13" s="58">
        <f>SUMIF(DATOS!$A$15:$A$34,"SI",DATOS!K15:K34)+H13</f>
        <v>0</v>
      </c>
      <c r="J13" s="58">
        <f>SUMIF(DATOS!$A$15:$A$34,"SI",DATOS!L15:L34)+I13</f>
        <v>0</v>
      </c>
      <c r="K13" s="58">
        <f>SUMIF(DATOS!$A$15:$A$34,"SI",DATOS!M15:M34)+J13</f>
        <v>0</v>
      </c>
      <c r="L13" s="58">
        <f>SUMIF(DATOS!$A$15:$A$34,"SI",DATOS!N15:N34)+K13</f>
        <v>0</v>
      </c>
      <c r="M13" s="58">
        <f>SUMIF(DATOS!$A$15:$A$34,"SI",DATOS!O15:O34)+L13</f>
        <v>0</v>
      </c>
      <c r="N13" s="58">
        <f>+M13</f>
        <v>0</v>
      </c>
    </row>
    <row r="14" spans="1:16" x14ac:dyDescent="0.2">
      <c r="A14" s="60" t="s">
        <v>25</v>
      </c>
      <c r="B14" s="58">
        <f t="shared" ref="B14:M14" si="0">IF(B12&gt;B13,B12-B13,0)</f>
        <v>0</v>
      </c>
      <c r="C14" s="58">
        <f t="shared" si="0"/>
        <v>0</v>
      </c>
      <c r="D14" s="58">
        <f>IF(D12&gt;D13,D12-D13,0)</f>
        <v>0</v>
      </c>
      <c r="E14" s="58">
        <f t="shared" si="0"/>
        <v>0</v>
      </c>
      <c r="F14" s="58">
        <f t="shared" si="0"/>
        <v>0</v>
      </c>
      <c r="G14" s="58">
        <f t="shared" si="0"/>
        <v>0</v>
      </c>
      <c r="H14" s="58">
        <f t="shared" si="0"/>
        <v>0</v>
      </c>
      <c r="I14" s="292">
        <f t="shared" si="0"/>
        <v>0</v>
      </c>
      <c r="J14" s="58">
        <f t="shared" si="0"/>
        <v>0</v>
      </c>
      <c r="K14" s="58">
        <f t="shared" si="0"/>
        <v>0</v>
      </c>
      <c r="L14" s="58">
        <f t="shared" si="0"/>
        <v>0</v>
      </c>
      <c r="M14" s="58">
        <f t="shared" si="0"/>
        <v>0</v>
      </c>
      <c r="N14" s="58">
        <f>IF(N12&gt;N13,N12-N13,0)</f>
        <v>0</v>
      </c>
    </row>
    <row r="15" spans="1:16" x14ac:dyDescent="0.2">
      <c r="A15" s="269" t="s">
        <v>135</v>
      </c>
      <c r="B15" s="58">
        <f>DATOS!D50</f>
        <v>0</v>
      </c>
      <c r="C15" s="58">
        <f>DATOS!E50+B15</f>
        <v>0</v>
      </c>
      <c r="D15" s="58">
        <f>DATOS!F50+C15</f>
        <v>0</v>
      </c>
      <c r="E15" s="58">
        <f>DATOS!G50+D15</f>
        <v>0</v>
      </c>
      <c r="F15" s="58">
        <f>DATOS!H50+E15</f>
        <v>0</v>
      </c>
      <c r="G15" s="292">
        <f>DATOS!I50+F15</f>
        <v>0</v>
      </c>
      <c r="H15" s="292">
        <f>DATOS!J50+G15</f>
        <v>0</v>
      </c>
      <c r="I15" s="292">
        <f>DATOS!K50+H15</f>
        <v>0</v>
      </c>
      <c r="J15" s="292">
        <f>DATOS!L50+I15</f>
        <v>0</v>
      </c>
      <c r="K15" s="292">
        <f>DATOS!M50+J15</f>
        <v>0</v>
      </c>
      <c r="L15" s="292">
        <f>DATOS!N50+K15</f>
        <v>0</v>
      </c>
      <c r="M15" s="292">
        <f>DATOS!O50+L15</f>
        <v>0</v>
      </c>
      <c r="N15" s="58">
        <v>0</v>
      </c>
    </row>
    <row r="16" spans="1:16" s="62" customFormat="1" x14ac:dyDescent="0.2">
      <c r="A16" s="61" t="s">
        <v>18</v>
      </c>
      <c r="B16" s="58">
        <f>IF(B14&gt;B15,B14-B15,-0.0000001)</f>
        <v>-9.9999999999999995E-8</v>
      </c>
      <c r="C16" s="58">
        <f t="shared" ref="C16:N16" si="1">IF(C14&gt;C15,C14-C15,-0.0000001)</f>
        <v>-9.9999999999999995E-8</v>
      </c>
      <c r="D16" s="58">
        <f t="shared" si="1"/>
        <v>-9.9999999999999995E-8</v>
      </c>
      <c r="E16" s="58">
        <f t="shared" si="1"/>
        <v>-9.9999999999999995E-8</v>
      </c>
      <c r="F16" s="58">
        <f t="shared" si="1"/>
        <v>-9.9999999999999995E-8</v>
      </c>
      <c r="G16" s="58">
        <f t="shared" si="1"/>
        <v>-9.9999999999999995E-8</v>
      </c>
      <c r="H16" s="58">
        <f t="shared" si="1"/>
        <v>-9.9999999999999995E-8</v>
      </c>
      <c r="I16" s="58">
        <f t="shared" si="1"/>
        <v>-9.9999999999999995E-8</v>
      </c>
      <c r="J16" s="58">
        <f t="shared" si="1"/>
        <v>-9.9999999999999995E-8</v>
      </c>
      <c r="K16" s="58">
        <f t="shared" si="1"/>
        <v>-9.9999999999999995E-8</v>
      </c>
      <c r="L16" s="58">
        <f t="shared" si="1"/>
        <v>-9.9999999999999995E-8</v>
      </c>
      <c r="M16" s="58">
        <f t="shared" si="1"/>
        <v>-9.9999999999999995E-8</v>
      </c>
      <c r="N16" s="58">
        <f t="shared" si="1"/>
        <v>-9.9999999999999995E-8</v>
      </c>
      <c r="O16" s="50"/>
      <c r="P16" s="50"/>
    </row>
    <row r="17" spans="1:18" x14ac:dyDescent="0.2">
      <c r="A17" s="61" t="s">
        <v>19</v>
      </c>
      <c r="B17" s="58">
        <f>IF(B16&lt;0,0,VLOOKUP(B16,TABLAS!B4:E11,1))</f>
        <v>0</v>
      </c>
      <c r="C17" s="58">
        <f>IF(C16&lt;0,0,VLOOKUP(C16,TABLAS!F4:I11,1))</f>
        <v>0</v>
      </c>
      <c r="D17" s="58">
        <f>IF(D16&lt;0,0,VLOOKUP(D16,TABLAS!J4:M11,1))</f>
        <v>0</v>
      </c>
      <c r="E17" s="58">
        <f>IF(E16&lt;0,0,VLOOKUP(E16,TABLAS!B15:E22,1))</f>
        <v>0</v>
      </c>
      <c r="F17" s="58">
        <f>IF(F16&lt;0,0,VLOOKUP(F16,TABLAS!F15:I22,1))</f>
        <v>0</v>
      </c>
      <c r="G17" s="58">
        <f>IF(G16&lt;0,0,VLOOKUP(G16,TABLAS!J15:M22,1))</f>
        <v>0</v>
      </c>
      <c r="H17" s="58">
        <f>IF(H16&lt;0,0,VLOOKUP(H16,TABLAS!B26:E33,1))</f>
        <v>0</v>
      </c>
      <c r="I17" s="58">
        <f>IF(I16&lt;0,0,VLOOKUP(I16,TABLAS!F26:I33,1))</f>
        <v>0</v>
      </c>
      <c r="J17" s="58">
        <f>IF(J16&lt;0,0,VLOOKUP(J16,TABLAS!J26:M33,1))</f>
        <v>0</v>
      </c>
      <c r="K17" s="58">
        <f>IF(K16&lt;0,0,VLOOKUP(K16,TABLAS!B37:E44,1))</f>
        <v>0</v>
      </c>
      <c r="L17" s="58">
        <f>IF(L16&lt;0,0,VLOOKUP(L16,TABLAS!F37:I44,1))</f>
        <v>0</v>
      </c>
      <c r="M17" s="58">
        <f>IF(M16&lt;0,0,VLOOKUP(M16,TABLAS!J37:M44,1))</f>
        <v>0</v>
      </c>
      <c r="N17" s="58">
        <f>IF(N16&lt;0,0,VLOOKUP(N16,TABLAS!B48:E55,1))</f>
        <v>0</v>
      </c>
      <c r="P17" s="50"/>
      <c r="R17" s="50"/>
    </row>
    <row r="18" spans="1:18" x14ac:dyDescent="0.2">
      <c r="A18" s="61" t="s">
        <v>20</v>
      </c>
      <c r="B18" s="58">
        <f t="shared" ref="B18:M18" si="2">+B16-B17</f>
        <v>-9.9999999999999995E-8</v>
      </c>
      <c r="C18" s="58">
        <f t="shared" si="2"/>
        <v>-9.9999999999999995E-8</v>
      </c>
      <c r="D18" s="58">
        <f t="shared" si="2"/>
        <v>-9.9999999999999995E-8</v>
      </c>
      <c r="E18" s="58">
        <f t="shared" si="2"/>
        <v>-9.9999999999999995E-8</v>
      </c>
      <c r="F18" s="58">
        <f t="shared" si="2"/>
        <v>-9.9999999999999995E-8</v>
      </c>
      <c r="G18" s="58">
        <f t="shared" si="2"/>
        <v>-9.9999999999999995E-8</v>
      </c>
      <c r="H18" s="58">
        <f t="shared" si="2"/>
        <v>-9.9999999999999995E-8</v>
      </c>
      <c r="I18" s="58">
        <f t="shared" si="2"/>
        <v>-9.9999999999999995E-8</v>
      </c>
      <c r="J18" s="58">
        <f t="shared" si="2"/>
        <v>-9.9999999999999995E-8</v>
      </c>
      <c r="K18" s="58">
        <f t="shared" si="2"/>
        <v>-9.9999999999999995E-8</v>
      </c>
      <c r="L18" s="58">
        <f t="shared" si="2"/>
        <v>-9.9999999999999995E-8</v>
      </c>
      <c r="M18" s="58">
        <f t="shared" si="2"/>
        <v>-9.9999999999999995E-8</v>
      </c>
      <c r="N18" s="58">
        <f>+N16-N17</f>
        <v>-9.9999999999999995E-8</v>
      </c>
    </row>
    <row r="19" spans="1:18" x14ac:dyDescent="0.2">
      <c r="A19" s="61" t="s">
        <v>21</v>
      </c>
      <c r="B19" s="63">
        <f>IF(B16&lt;0,0,VLOOKUP(B16,TABLAS!B4:E11,4))</f>
        <v>0</v>
      </c>
      <c r="C19" s="63">
        <f>IF(C16&lt;0,0,VLOOKUP(C16,TABLAS!F4:I11,4))</f>
        <v>0</v>
      </c>
      <c r="D19" s="63">
        <f>IF(D16&lt;0,0,VLOOKUP(D16,TABLAS!J4:M11,4))</f>
        <v>0</v>
      </c>
      <c r="E19" s="63">
        <f>IF(E16&lt;0,0,VLOOKUP(E16,TABLAS!B15:E22,4))</f>
        <v>0</v>
      </c>
      <c r="F19" s="63">
        <f>IF(F16&lt;0,0,VLOOKUP(F16,TABLAS!F15:I22,4))</f>
        <v>0</v>
      </c>
      <c r="G19" s="63">
        <f>IF(G16&lt;0,0,VLOOKUP(G16,TABLAS!J15:M22,4))</f>
        <v>0</v>
      </c>
      <c r="H19" s="63">
        <f>IF(H16&lt;0,0,VLOOKUP(H16,TABLAS!B26:E33,4))</f>
        <v>0</v>
      </c>
      <c r="I19" s="63">
        <f>IF(I16&lt;0,0,VLOOKUP(I16,TABLAS!F26:I33,4))</f>
        <v>0</v>
      </c>
      <c r="J19" s="63">
        <f>IF(J16&lt;0,0,VLOOKUP(J16,TABLAS!J26:M33,4))</f>
        <v>0</v>
      </c>
      <c r="K19" s="63">
        <f>IF(K16&lt;0,0,VLOOKUP(K16,TABLAS!B37:E44,4))</f>
        <v>0</v>
      </c>
      <c r="L19" s="63">
        <f>IF(L16&lt;0,0,VLOOKUP(L16,TABLAS!F37:I44,4))</f>
        <v>0</v>
      </c>
      <c r="M19" s="63">
        <f>IF(M16&lt;0,0,VLOOKUP(M16,TABLAS!J37:M44,4))</f>
        <v>0</v>
      </c>
      <c r="N19" s="63">
        <f>IF(N16&lt;0,0,VLOOKUP(N16,TABLAS!B48:E55,4))</f>
        <v>0</v>
      </c>
      <c r="O19" s="64"/>
    </row>
    <row r="20" spans="1:18" x14ac:dyDescent="0.2">
      <c r="A20" s="61" t="s">
        <v>22</v>
      </c>
      <c r="B20" s="58">
        <f t="shared" ref="B20:M20" si="3">B18*B19</f>
        <v>0</v>
      </c>
      <c r="C20" s="58">
        <f t="shared" si="3"/>
        <v>0</v>
      </c>
      <c r="D20" s="58">
        <f t="shared" si="3"/>
        <v>0</v>
      </c>
      <c r="E20" s="58">
        <f t="shared" si="3"/>
        <v>0</v>
      </c>
      <c r="F20" s="58">
        <f t="shared" si="3"/>
        <v>0</v>
      </c>
      <c r="G20" s="58">
        <f t="shared" si="3"/>
        <v>0</v>
      </c>
      <c r="H20" s="58">
        <f t="shared" si="3"/>
        <v>0</v>
      </c>
      <c r="I20" s="58">
        <f t="shared" si="3"/>
        <v>0</v>
      </c>
      <c r="J20" s="58">
        <f t="shared" si="3"/>
        <v>0</v>
      </c>
      <c r="K20" s="58">
        <f t="shared" si="3"/>
        <v>0</v>
      </c>
      <c r="L20" s="58">
        <f t="shared" si="3"/>
        <v>0</v>
      </c>
      <c r="M20" s="58">
        <f t="shared" si="3"/>
        <v>0</v>
      </c>
      <c r="N20" s="58">
        <f>N18*N19</f>
        <v>0</v>
      </c>
    </row>
    <row r="21" spans="1:18" x14ac:dyDescent="0.2">
      <c r="A21" s="61" t="s">
        <v>23</v>
      </c>
      <c r="B21" s="58">
        <f>IF(B16&lt;0,0,VLOOKUP(B16,TABLAS!B4:E11,3))</f>
        <v>0</v>
      </c>
      <c r="C21" s="58">
        <f>IF(C16&lt;0,0,VLOOKUP(C16,TABLAS!F4:I11,3))</f>
        <v>0</v>
      </c>
      <c r="D21" s="58">
        <f>IF(D16&lt;0,0,VLOOKUP(D16,TABLAS!J4:M11,3))</f>
        <v>0</v>
      </c>
      <c r="E21" s="58">
        <f>IF(E16&lt;0,0,VLOOKUP(E16,TABLAS!B15:E22,3))</f>
        <v>0</v>
      </c>
      <c r="F21" s="58">
        <f>IF(F16&lt;0,0,VLOOKUP(F16,TABLAS!F15:I22,3))</f>
        <v>0</v>
      </c>
      <c r="G21" s="58">
        <f>IF(G16&lt;0,0,VLOOKUP(G16,TABLAS!J15:M22,3))</f>
        <v>0</v>
      </c>
      <c r="H21" s="58">
        <f>IF(H16&lt;0,0,VLOOKUP(H16,TABLAS!B26:E33,3))</f>
        <v>0</v>
      </c>
      <c r="I21" s="58">
        <f>IF(I16&lt;0,0,VLOOKUP(I16,TABLAS!F26:I33,3))</f>
        <v>0</v>
      </c>
      <c r="J21" s="58">
        <f>IF(J16&lt;0,0,VLOOKUP(J16,TABLAS!J26:M33,3))</f>
        <v>0</v>
      </c>
      <c r="K21" s="58">
        <f>IF(K16&lt;0,0,VLOOKUP(K16,TABLAS!B37:E44,3))</f>
        <v>0</v>
      </c>
      <c r="L21" s="58">
        <f>IF(L16&lt;0,0,VLOOKUP(L16,TABLAS!F37:I44,3))</f>
        <v>0</v>
      </c>
      <c r="M21" s="58">
        <f>IF(M16&lt;0,0,VLOOKUP(M16,TABLAS!J37:M44,3))</f>
        <v>0</v>
      </c>
      <c r="N21" s="58">
        <f>IF(N16&lt;0,0,VLOOKUP(N16,TABLAS!B48:E55,3))</f>
        <v>0</v>
      </c>
    </row>
    <row r="22" spans="1:18" ht="13.5" thickBot="1" x14ac:dyDescent="0.25">
      <c r="A22" s="203" t="s">
        <v>71</v>
      </c>
      <c r="B22" s="83">
        <f t="shared" ref="B22:N22" si="4">ROUND(B20+B21,0)</f>
        <v>0</v>
      </c>
      <c r="C22" s="83">
        <f t="shared" si="4"/>
        <v>0</v>
      </c>
      <c r="D22" s="83">
        <f t="shared" si="4"/>
        <v>0</v>
      </c>
      <c r="E22" s="83">
        <f t="shared" si="4"/>
        <v>0</v>
      </c>
      <c r="F22" s="83">
        <f t="shared" si="4"/>
        <v>0</v>
      </c>
      <c r="G22" s="83">
        <f t="shared" si="4"/>
        <v>0</v>
      </c>
      <c r="H22" s="83">
        <f t="shared" si="4"/>
        <v>0</v>
      </c>
      <c r="I22" s="83">
        <f t="shared" si="4"/>
        <v>0</v>
      </c>
      <c r="J22" s="83">
        <f t="shared" si="4"/>
        <v>0</v>
      </c>
      <c r="K22" s="83">
        <f t="shared" si="4"/>
        <v>0</v>
      </c>
      <c r="L22" s="83">
        <f t="shared" si="4"/>
        <v>0</v>
      </c>
      <c r="M22" s="83">
        <f t="shared" si="4"/>
        <v>0</v>
      </c>
      <c r="N22" s="84">
        <f t="shared" si="4"/>
        <v>0</v>
      </c>
    </row>
    <row r="23" spans="1:18" x14ac:dyDescent="0.2">
      <c r="A23" s="56" t="s">
        <v>68</v>
      </c>
      <c r="B23" s="57">
        <f>DATOS!D51</f>
        <v>0</v>
      </c>
      <c r="C23" s="57">
        <f>DATOS!E51+B23</f>
        <v>0</v>
      </c>
      <c r="D23" s="57">
        <f>DATOS!F51+C23</f>
        <v>0</v>
      </c>
      <c r="E23" s="57">
        <f>DATOS!G51+D23</f>
        <v>0</v>
      </c>
      <c r="F23" s="57">
        <f>DATOS!H51+E23</f>
        <v>0</v>
      </c>
      <c r="G23" s="57">
        <f>DATOS!I51+F23</f>
        <v>0</v>
      </c>
      <c r="H23" s="57">
        <f>DATOS!J51+G23</f>
        <v>0</v>
      </c>
      <c r="I23" s="57">
        <f>DATOS!K51+H23</f>
        <v>0</v>
      </c>
      <c r="J23" s="57">
        <f>DATOS!L51+I23</f>
        <v>0</v>
      </c>
      <c r="K23" s="57">
        <f>DATOS!M51+J23</f>
        <v>0</v>
      </c>
      <c r="L23" s="57">
        <f>DATOS!N51+K23</f>
        <v>0</v>
      </c>
      <c r="M23" s="57">
        <f>DATOS!O51+L23</f>
        <v>0</v>
      </c>
      <c r="N23" s="99">
        <f>+M23</f>
        <v>0</v>
      </c>
    </row>
    <row r="24" spans="1:18" x14ac:dyDescent="0.2">
      <c r="A24" s="61" t="s">
        <v>64</v>
      </c>
      <c r="B24" s="86"/>
      <c r="C24" s="58">
        <f>B24+B27</f>
        <v>0</v>
      </c>
      <c r="D24" s="58">
        <f t="shared" ref="D24:N24" si="5">C24+C27</f>
        <v>0</v>
      </c>
      <c r="E24" s="58">
        <f t="shared" si="5"/>
        <v>0</v>
      </c>
      <c r="F24" s="58">
        <f t="shared" si="5"/>
        <v>0</v>
      </c>
      <c r="G24" s="58">
        <f t="shared" si="5"/>
        <v>0</v>
      </c>
      <c r="H24" s="58">
        <f t="shared" si="5"/>
        <v>0</v>
      </c>
      <c r="I24" s="58">
        <f t="shared" si="5"/>
        <v>0</v>
      </c>
      <c r="J24" s="58">
        <f t="shared" si="5"/>
        <v>0</v>
      </c>
      <c r="K24" s="58">
        <f t="shared" si="5"/>
        <v>0</v>
      </c>
      <c r="L24" s="58">
        <f t="shared" si="5"/>
        <v>0</v>
      </c>
      <c r="M24" s="58">
        <f t="shared" si="5"/>
        <v>0</v>
      </c>
      <c r="N24" s="72">
        <f t="shared" si="5"/>
        <v>0</v>
      </c>
    </row>
    <row r="25" spans="1:18" x14ac:dyDescent="0.2">
      <c r="A25" s="61" t="s">
        <v>69</v>
      </c>
      <c r="B25" s="58">
        <f>IF(B22&gt;B23,B22-B23-B24,0)</f>
        <v>0</v>
      </c>
      <c r="C25" s="58">
        <f>IF(C22&gt;C23,C22-C23-C24,0)</f>
        <v>0</v>
      </c>
      <c r="D25" s="58">
        <f t="shared" ref="D25:M25" si="6">IF(D22&gt;D23,D22-D23-D24,0)</f>
        <v>0</v>
      </c>
      <c r="E25" s="58">
        <f t="shared" si="6"/>
        <v>0</v>
      </c>
      <c r="F25" s="58">
        <f t="shared" si="6"/>
        <v>0</v>
      </c>
      <c r="G25" s="58">
        <f t="shared" si="6"/>
        <v>0</v>
      </c>
      <c r="H25" s="58">
        <f t="shared" si="6"/>
        <v>0</v>
      </c>
      <c r="I25" s="58">
        <f t="shared" si="6"/>
        <v>0</v>
      </c>
      <c r="J25" s="58">
        <f t="shared" si="6"/>
        <v>0</v>
      </c>
      <c r="K25" s="58">
        <f t="shared" si="6"/>
        <v>0</v>
      </c>
      <c r="L25" s="58">
        <f t="shared" si="6"/>
        <v>0</v>
      </c>
      <c r="M25" s="58">
        <f t="shared" si="6"/>
        <v>0</v>
      </c>
      <c r="N25" s="72">
        <f>IF(N22&gt;N23,N22-N23-N24,0)</f>
        <v>0</v>
      </c>
    </row>
    <row r="26" spans="1:18" x14ac:dyDescent="0.2">
      <c r="A26" s="216" t="s">
        <v>70</v>
      </c>
      <c r="B26" s="58">
        <f>IF(B22&lt;B23,-B22+B23+B25,0)</f>
        <v>0</v>
      </c>
      <c r="C26" s="58">
        <f t="shared" ref="C26:N26" si="7">IF(C22&lt;C23,-C22+C23+C25,0)</f>
        <v>0</v>
      </c>
      <c r="D26" s="58">
        <f t="shared" si="7"/>
        <v>0</v>
      </c>
      <c r="E26" s="58">
        <f t="shared" si="7"/>
        <v>0</v>
      </c>
      <c r="F26" s="58">
        <f t="shared" si="7"/>
        <v>0</v>
      </c>
      <c r="G26" s="58">
        <f t="shared" si="7"/>
        <v>0</v>
      </c>
      <c r="H26" s="58">
        <f t="shared" si="7"/>
        <v>0</v>
      </c>
      <c r="I26" s="58">
        <f t="shared" si="7"/>
        <v>0</v>
      </c>
      <c r="J26" s="58">
        <f t="shared" si="7"/>
        <v>0</v>
      </c>
      <c r="K26" s="58">
        <f t="shared" si="7"/>
        <v>0</v>
      </c>
      <c r="L26" s="58">
        <f t="shared" si="7"/>
        <v>0</v>
      </c>
      <c r="M26" s="58">
        <f t="shared" si="7"/>
        <v>0</v>
      </c>
      <c r="N26" s="72">
        <f t="shared" si="7"/>
        <v>0</v>
      </c>
    </row>
    <row r="27" spans="1:18" ht="13.5" thickBot="1" x14ac:dyDescent="0.25">
      <c r="A27" s="65" t="s">
        <v>72</v>
      </c>
      <c r="B27" s="66">
        <f>RESUMEN!B15</f>
        <v>0</v>
      </c>
      <c r="C27" s="66">
        <f>RESUMEN!C15</f>
        <v>0</v>
      </c>
      <c r="D27" s="66">
        <f>RESUMEN!D15</f>
        <v>0</v>
      </c>
      <c r="E27" s="66">
        <f>RESUMEN!E15</f>
        <v>0</v>
      </c>
      <c r="F27" s="66">
        <f>RESUMEN!F15</f>
        <v>0</v>
      </c>
      <c r="G27" s="66">
        <f>RESUMEN!G15</f>
        <v>0</v>
      </c>
      <c r="H27" s="66">
        <f>RESUMEN!H15</f>
        <v>0</v>
      </c>
      <c r="I27" s="66">
        <f>RESUMEN!I15</f>
        <v>0</v>
      </c>
      <c r="J27" s="66">
        <f>RESUMEN!J15</f>
        <v>0</v>
      </c>
      <c r="K27" s="66">
        <f>RESUMEN!K15</f>
        <v>0</v>
      </c>
      <c r="L27" s="66">
        <f>RESUMEN!L15</f>
        <v>0</v>
      </c>
      <c r="M27" s="66">
        <f>RESUMEN!M15</f>
        <v>0</v>
      </c>
      <c r="N27" s="66">
        <f>RESUMEN!N15</f>
        <v>0</v>
      </c>
    </row>
    <row r="28" spans="1:18" ht="13.5" thickBot="1" x14ac:dyDescent="0.25">
      <c r="A28" s="68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85"/>
    </row>
    <row r="29" spans="1:18" x14ac:dyDescent="0.2">
      <c r="A29" s="80" t="s">
        <v>60</v>
      </c>
      <c r="B29" s="53" t="s">
        <v>4</v>
      </c>
      <c r="C29" s="53" t="s">
        <v>5</v>
      </c>
      <c r="D29" s="53" t="s">
        <v>6</v>
      </c>
      <c r="E29" s="53" t="s">
        <v>7</v>
      </c>
      <c r="F29" s="53" t="s">
        <v>8</v>
      </c>
      <c r="G29" s="53" t="s">
        <v>9</v>
      </c>
      <c r="H29" s="53" t="s">
        <v>10</v>
      </c>
      <c r="I29" s="53" t="s">
        <v>11</v>
      </c>
      <c r="J29" s="53" t="s">
        <v>12</v>
      </c>
      <c r="K29" s="53" t="s">
        <v>13</v>
      </c>
      <c r="L29" s="53" t="s">
        <v>14</v>
      </c>
      <c r="M29" s="69" t="s">
        <v>15</v>
      </c>
      <c r="N29" s="70" t="s">
        <v>26</v>
      </c>
    </row>
    <row r="30" spans="1:18" x14ac:dyDescent="0.2">
      <c r="A30" s="61" t="s">
        <v>16</v>
      </c>
      <c r="B30" s="58">
        <f>SUMIF(DATOS!$B$7:$B$11,"SI",DATOS!D7:D11)</f>
        <v>0</v>
      </c>
      <c r="C30" s="58">
        <f>SUMIF(DATOS!$B$7:$B$11,"SI",DATOS!E7:E11)+B30</f>
        <v>0</v>
      </c>
      <c r="D30" s="58">
        <f>SUMIF(DATOS!$B$7:$B$11,"SI",DATOS!F7:F11)+C30</f>
        <v>0</v>
      </c>
      <c r="E30" s="58">
        <f>SUMIF(DATOS!$B$7:$B$11,"SI",DATOS!G7:G11)+D30</f>
        <v>0</v>
      </c>
      <c r="F30" s="58">
        <f>SUMIF(DATOS!$B$7:$B$11,"SI",DATOS!H7:H11)+E30</f>
        <v>0</v>
      </c>
      <c r="G30" s="58">
        <f>SUMIF(DATOS!$B$7:$B$11,"SI",DATOS!I7:I11)+F30</f>
        <v>0</v>
      </c>
      <c r="H30" s="58">
        <f>SUMIF(DATOS!$B$7:$B$11,"SI",DATOS!J7:J11)+G30</f>
        <v>0</v>
      </c>
      <c r="I30" s="58">
        <f>SUMIF(DATOS!$B$7:$B$11,"SI",DATOS!K7:K11)+H30</f>
        <v>0</v>
      </c>
      <c r="J30" s="58">
        <f>SUMIF(DATOS!$B$7:$B$11,"SI",DATOS!L7:L11)+I30</f>
        <v>0</v>
      </c>
      <c r="K30" s="58">
        <f>SUMIF(DATOS!$B$7:$B$11,"SI",DATOS!M7:M11)+J30</f>
        <v>0</v>
      </c>
      <c r="L30" s="58">
        <f>SUMIF(DATOS!$B$7:$B$11,"SI",DATOS!N7:N11)+K30</f>
        <v>0</v>
      </c>
      <c r="M30" s="71">
        <f>SUMIF(DATOS!$B$7:$B$11,"SI",DATOS!O7:O11)+L30</f>
        <v>0</v>
      </c>
      <c r="N30" s="72">
        <f>+M30</f>
        <v>0</v>
      </c>
    </row>
    <row r="31" spans="1:18" x14ac:dyDescent="0.2">
      <c r="A31" s="59" t="s">
        <v>17</v>
      </c>
      <c r="B31" s="58">
        <f>SUMIF(DATOS!$B$15:$B$34,"SI",DATOS!D15:D34)</f>
        <v>0</v>
      </c>
      <c r="C31" s="58">
        <f>SUMIF(DATOS!$B$15:$B$34,"SI",DATOS!E15:E34)+B31</f>
        <v>0</v>
      </c>
      <c r="D31" s="58">
        <f>SUMIF(DATOS!$B$15:$B$34,"SI",DATOS!F15:F34)+C31</f>
        <v>0</v>
      </c>
      <c r="E31" s="58">
        <f>SUMIF(DATOS!$B$15:$B$34,"SI",DATOS!G15:G34)+D31</f>
        <v>0</v>
      </c>
      <c r="F31" s="58">
        <f>SUMIF(DATOS!$B$15:$B$34,"SI",DATOS!H15:H34)+E31</f>
        <v>0</v>
      </c>
      <c r="G31" s="58">
        <f>SUMIF(DATOS!$B$15:$B$34,"SI",DATOS!I15:I34)+F31</f>
        <v>0</v>
      </c>
      <c r="H31" s="58">
        <f>SUMIF(DATOS!$B$15:$B$34,"SI",DATOS!J15:J34)+G31</f>
        <v>0</v>
      </c>
      <c r="I31" s="58">
        <f>SUMIF(DATOS!$B$15:$B$34,"SI",DATOS!K15:K34)+H31</f>
        <v>0</v>
      </c>
      <c r="J31" s="58">
        <f>SUMIF(DATOS!$B$15:$B$34,"SI",DATOS!L15:L34)+I31</f>
        <v>0</v>
      </c>
      <c r="K31" s="58">
        <f>SUMIF(DATOS!$B$15:$B$34,"SI",DATOS!M15:M34)+J31</f>
        <v>0</v>
      </c>
      <c r="L31" s="58">
        <f>SUMIF(DATOS!$B$15:$B$34,"SI",DATOS!N15:N34)+K31</f>
        <v>0</v>
      </c>
      <c r="M31" s="71">
        <f>SUMIF(DATOS!$B$15:$B$34,"SI",DATOS!O15:O34)+L31</f>
        <v>0</v>
      </c>
      <c r="N31" s="72">
        <f>+M31</f>
        <v>0</v>
      </c>
    </row>
    <row r="32" spans="1:18" x14ac:dyDescent="0.2">
      <c r="A32" s="60" t="s">
        <v>59</v>
      </c>
      <c r="B32" s="73">
        <f t="shared" ref="B32:L32" si="8">B30-B31</f>
        <v>0</v>
      </c>
      <c r="C32" s="73">
        <f t="shared" si="8"/>
        <v>0</v>
      </c>
      <c r="D32" s="73">
        <f t="shared" si="8"/>
        <v>0</v>
      </c>
      <c r="E32" s="73">
        <f t="shared" si="8"/>
        <v>0</v>
      </c>
      <c r="F32" s="73">
        <f t="shared" si="8"/>
        <v>0</v>
      </c>
      <c r="G32" s="73">
        <f t="shared" si="8"/>
        <v>0</v>
      </c>
      <c r="H32" s="73">
        <f t="shared" si="8"/>
        <v>0</v>
      </c>
      <c r="I32" s="73">
        <f t="shared" si="8"/>
        <v>0</v>
      </c>
      <c r="J32" s="73">
        <f t="shared" si="8"/>
        <v>0</v>
      </c>
      <c r="K32" s="73">
        <f t="shared" si="8"/>
        <v>0</v>
      </c>
      <c r="L32" s="73">
        <f t="shared" si="8"/>
        <v>0</v>
      </c>
      <c r="M32" s="71">
        <f>IF(M30&gt;M31,M30-M31,0)</f>
        <v>0</v>
      </c>
      <c r="N32" s="72">
        <f>IF(N30&gt;N31,N30-N31,0)</f>
        <v>0</v>
      </c>
    </row>
    <row r="33" spans="1:16" x14ac:dyDescent="0.2">
      <c r="A33" s="61" t="s">
        <v>21</v>
      </c>
      <c r="B33" s="74">
        <f>DATOS!$F$2</f>
        <v>0.17499999999999999</v>
      </c>
      <c r="C33" s="74">
        <f>DATOS!$F$2</f>
        <v>0.17499999999999999</v>
      </c>
      <c r="D33" s="74">
        <f>DATOS!$F$2</f>
        <v>0.17499999999999999</v>
      </c>
      <c r="E33" s="74">
        <f>DATOS!$F$2</f>
        <v>0.17499999999999999</v>
      </c>
      <c r="F33" s="74">
        <f>DATOS!$F$2</f>
        <v>0.17499999999999999</v>
      </c>
      <c r="G33" s="74">
        <f>DATOS!$F$2</f>
        <v>0.17499999999999999</v>
      </c>
      <c r="H33" s="74">
        <f>DATOS!$F$2</f>
        <v>0.17499999999999999</v>
      </c>
      <c r="I33" s="74">
        <f>DATOS!$F$2</f>
        <v>0.17499999999999999</v>
      </c>
      <c r="J33" s="74">
        <f>DATOS!$F$2</f>
        <v>0.17499999999999999</v>
      </c>
      <c r="K33" s="74">
        <f>DATOS!$F$2</f>
        <v>0.17499999999999999</v>
      </c>
      <c r="L33" s="74">
        <f>DATOS!$F$2</f>
        <v>0.17499999999999999</v>
      </c>
      <c r="M33" s="75">
        <f>DATOS!$F$2</f>
        <v>0.17499999999999999</v>
      </c>
      <c r="N33" s="94">
        <f>DATOS!$F$2</f>
        <v>0.17499999999999999</v>
      </c>
    </row>
    <row r="34" spans="1:16" s="62" customFormat="1" ht="13.5" thickBot="1" x14ac:dyDescent="0.25">
      <c r="A34" s="65" t="s">
        <v>24</v>
      </c>
      <c r="B34" s="66">
        <f t="shared" ref="B34:N34" si="9">ROUND(IF(B32&gt;0,B32*B33,0),0)</f>
        <v>0</v>
      </c>
      <c r="C34" s="66">
        <f t="shared" si="9"/>
        <v>0</v>
      </c>
      <c r="D34" s="66">
        <f t="shared" si="9"/>
        <v>0</v>
      </c>
      <c r="E34" s="66">
        <f t="shared" si="9"/>
        <v>0</v>
      </c>
      <c r="F34" s="66">
        <f t="shared" si="9"/>
        <v>0</v>
      </c>
      <c r="G34" s="66">
        <f t="shared" si="9"/>
        <v>0</v>
      </c>
      <c r="H34" s="66">
        <f t="shared" si="9"/>
        <v>0</v>
      </c>
      <c r="I34" s="66">
        <f t="shared" si="9"/>
        <v>0</v>
      </c>
      <c r="J34" s="66">
        <f t="shared" si="9"/>
        <v>0</v>
      </c>
      <c r="K34" s="66">
        <f t="shared" si="9"/>
        <v>0</v>
      </c>
      <c r="L34" s="66">
        <f t="shared" si="9"/>
        <v>0</v>
      </c>
      <c r="M34" s="76">
        <f t="shared" si="9"/>
        <v>0</v>
      </c>
      <c r="N34" s="67">
        <f t="shared" si="9"/>
        <v>0</v>
      </c>
      <c r="O34" s="50"/>
      <c r="P34" s="50"/>
    </row>
    <row r="35" spans="1:16" s="13" customFormat="1" x14ac:dyDescent="0.2">
      <c r="A35" s="95" t="str">
        <f>CONCATENATE("(-) CREDITO ",DATOS!C38)</f>
        <v>(-) CREDITO POR MAYORES DEDUCCIONES</v>
      </c>
      <c r="B35" s="43">
        <f>DATOS!D38</f>
        <v>0</v>
      </c>
      <c r="C35" s="43">
        <f>DATOS!E38+B35</f>
        <v>0</v>
      </c>
      <c r="D35" s="43">
        <f>DATOS!F38+C35</f>
        <v>0</v>
      </c>
      <c r="E35" s="43">
        <f>DATOS!G38+D35</f>
        <v>0</v>
      </c>
      <c r="F35" s="43">
        <f>DATOS!H38+E35</f>
        <v>0</v>
      </c>
      <c r="G35" s="43">
        <f>DATOS!I38+F35</f>
        <v>0</v>
      </c>
      <c r="H35" s="43">
        <f>DATOS!J38+G35</f>
        <v>0</v>
      </c>
      <c r="I35" s="43">
        <f>DATOS!K38+H35</f>
        <v>0</v>
      </c>
      <c r="J35" s="43">
        <f>DATOS!L38+I35</f>
        <v>0</v>
      </c>
      <c r="K35" s="43">
        <f>DATOS!M38+J35</f>
        <v>0</v>
      </c>
      <c r="L35" s="43">
        <f>DATOS!N38+K35</f>
        <v>0</v>
      </c>
      <c r="M35" s="43">
        <f>DATOS!O38+L35</f>
        <v>0</v>
      </c>
      <c r="N35" s="96">
        <f>DATOS!P38+M35</f>
        <v>0</v>
      </c>
      <c r="O35" s="36"/>
    </row>
    <row r="36" spans="1:16" s="13" customFormat="1" x14ac:dyDescent="0.2">
      <c r="A36" s="95" t="str">
        <f>CONCATENATE("(-) CREDITO ",DATOS!C40)</f>
        <v>(-) CREDITO POR SALARIOS</v>
      </c>
      <c r="B36" s="43">
        <f>DATOS!D40</f>
        <v>0</v>
      </c>
      <c r="C36" s="43">
        <f>DATOS!E40+B36</f>
        <v>0</v>
      </c>
      <c r="D36" s="43">
        <f>DATOS!F40+C36</f>
        <v>0</v>
      </c>
      <c r="E36" s="43">
        <f>DATOS!G40+D36</f>
        <v>0</v>
      </c>
      <c r="F36" s="43">
        <f>DATOS!H40+E36</f>
        <v>0</v>
      </c>
      <c r="G36" s="43">
        <f>DATOS!I40+F36</f>
        <v>0</v>
      </c>
      <c r="H36" s="43">
        <f>DATOS!J40+G36</f>
        <v>0</v>
      </c>
      <c r="I36" s="43">
        <f>DATOS!K40+H36</f>
        <v>0</v>
      </c>
      <c r="J36" s="43">
        <f>DATOS!L40+I36</f>
        <v>0</v>
      </c>
      <c r="K36" s="43">
        <f>DATOS!M40+J36</f>
        <v>0</v>
      </c>
      <c r="L36" s="43">
        <f>DATOS!N40+K36</f>
        <v>0</v>
      </c>
      <c r="M36" s="43">
        <f>DATOS!O40+L36</f>
        <v>0</v>
      </c>
      <c r="N36" s="96">
        <f>DATOS!P40+M36</f>
        <v>0</v>
      </c>
      <c r="O36" s="36"/>
    </row>
    <row r="37" spans="1:16" s="13" customFormat="1" x14ac:dyDescent="0.2">
      <c r="A37" s="95" t="str">
        <f>CONCATENATE("(-) CREDITO ",DATOS!C39)</f>
        <v>(-) CREDITO POR INVERSIONES DE 1998-2007</v>
      </c>
      <c r="B37" s="43">
        <f>DATOS!D39</f>
        <v>0</v>
      </c>
      <c r="C37" s="43">
        <f>DATOS!E39+B37</f>
        <v>0</v>
      </c>
      <c r="D37" s="43">
        <f>DATOS!F39+C37</f>
        <v>0</v>
      </c>
      <c r="E37" s="43">
        <f>DATOS!G39+D37</f>
        <v>0</v>
      </c>
      <c r="F37" s="43">
        <f>DATOS!H39+E37</f>
        <v>0</v>
      </c>
      <c r="G37" s="43">
        <f>DATOS!I39+F37</f>
        <v>0</v>
      </c>
      <c r="H37" s="43">
        <f>DATOS!J39+G37</f>
        <v>0</v>
      </c>
      <c r="I37" s="43">
        <f>DATOS!K39+H37</f>
        <v>0</v>
      </c>
      <c r="J37" s="43">
        <f>DATOS!L39+I37</f>
        <v>0</v>
      </c>
      <c r="K37" s="43">
        <f>DATOS!M39+J37</f>
        <v>0</v>
      </c>
      <c r="L37" s="43">
        <f>DATOS!N39+K37</f>
        <v>0</v>
      </c>
      <c r="M37" s="43">
        <f>DATOS!O39+L37</f>
        <v>0</v>
      </c>
      <c r="N37" s="96">
        <f>DATOS!P39+M37</f>
        <v>0</v>
      </c>
      <c r="O37" s="36"/>
    </row>
    <row r="38" spans="1:16" s="13" customFormat="1" x14ac:dyDescent="0.2">
      <c r="A38" s="95" t="str">
        <f>CONCATENATE("(-) CREDITO ",DATOS!C41)</f>
        <v>(-) CREDITO POR APORTACIONES DE SEGURIDAD</v>
      </c>
      <c r="B38" s="43">
        <f>DATOS!D41</f>
        <v>0</v>
      </c>
      <c r="C38" s="43">
        <f>DATOS!E41+B38</f>
        <v>0</v>
      </c>
      <c r="D38" s="43">
        <f>DATOS!F41+C38</f>
        <v>0</v>
      </c>
      <c r="E38" s="43">
        <f>DATOS!G41+D38</f>
        <v>0</v>
      </c>
      <c r="F38" s="43">
        <f>DATOS!H41+E38</f>
        <v>0</v>
      </c>
      <c r="G38" s="43">
        <f>DATOS!I41+F38</f>
        <v>0</v>
      </c>
      <c r="H38" s="43">
        <f>DATOS!J41+G38</f>
        <v>0</v>
      </c>
      <c r="I38" s="43">
        <f>DATOS!K41+H38</f>
        <v>0</v>
      </c>
      <c r="J38" s="43">
        <f>DATOS!L41+I38</f>
        <v>0</v>
      </c>
      <c r="K38" s="43">
        <f>DATOS!M41+J38</f>
        <v>0</v>
      </c>
      <c r="L38" s="43">
        <f>DATOS!N41+K38</f>
        <v>0</v>
      </c>
      <c r="M38" s="43">
        <f>DATOS!O41+L38</f>
        <v>0</v>
      </c>
      <c r="N38" s="96">
        <f>DATOS!P41+M38</f>
        <v>0</v>
      </c>
      <c r="O38" s="36"/>
    </row>
    <row r="39" spans="1:16" s="13" customFormat="1" x14ac:dyDescent="0.2">
      <c r="A39" s="95" t="str">
        <f>CONCATENATE("(-) CREDITO ",DATOS!C42)</f>
        <v>(-) CREDITO POR PERDIDAS FISCALES 2005 AL 2007</v>
      </c>
      <c r="B39" s="43">
        <f>DATOS!D42</f>
        <v>0</v>
      </c>
      <c r="C39" s="43">
        <f>DATOS!E42+B39</f>
        <v>0</v>
      </c>
      <c r="D39" s="43">
        <f>DATOS!F42+C39</f>
        <v>0</v>
      </c>
      <c r="E39" s="43">
        <f>DATOS!G42+D39</f>
        <v>0</v>
      </c>
      <c r="F39" s="43">
        <f>DATOS!H42+E39</f>
        <v>0</v>
      </c>
      <c r="G39" s="43">
        <f>DATOS!I42+F39</f>
        <v>0</v>
      </c>
      <c r="H39" s="43">
        <f>DATOS!J42+G39</f>
        <v>0</v>
      </c>
      <c r="I39" s="43">
        <f>DATOS!K42+H39</f>
        <v>0</v>
      </c>
      <c r="J39" s="43">
        <f>DATOS!L42+I39</f>
        <v>0</v>
      </c>
      <c r="K39" s="43">
        <f>DATOS!M42+J39</f>
        <v>0</v>
      </c>
      <c r="L39" s="43">
        <f>DATOS!N42+K39</f>
        <v>0</v>
      </c>
      <c r="M39" s="43">
        <f>DATOS!O42+L39</f>
        <v>0</v>
      </c>
      <c r="N39" s="96">
        <f>DATOS!P42+M39</f>
        <v>0</v>
      </c>
      <c r="O39" s="36"/>
    </row>
    <row r="40" spans="1:16" s="38" customFormat="1" ht="12.75" customHeight="1" x14ac:dyDescent="0.2">
      <c r="A40" s="95" t="str">
        <f>CONCATENATE("(-) CREDITO ",DATOS!C43)</f>
        <v>(-) CREDITO POR PERDIDAS AL ART. SEGUNDO XVI DE DT-ISR</v>
      </c>
      <c r="B40" s="43">
        <f>DATOS!D43</f>
        <v>0</v>
      </c>
      <c r="C40" s="43">
        <f>DATOS!E43+B40</f>
        <v>0</v>
      </c>
      <c r="D40" s="43">
        <f>DATOS!F43+C40</f>
        <v>0</v>
      </c>
      <c r="E40" s="43">
        <f>DATOS!G43+D40</f>
        <v>0</v>
      </c>
      <c r="F40" s="43">
        <f>DATOS!H43+E40</f>
        <v>0</v>
      </c>
      <c r="G40" s="43">
        <f>DATOS!I43+F40</f>
        <v>0</v>
      </c>
      <c r="H40" s="43">
        <f>DATOS!J43+G40</f>
        <v>0</v>
      </c>
      <c r="I40" s="43">
        <f>DATOS!K43+H40</f>
        <v>0</v>
      </c>
      <c r="J40" s="43">
        <f>DATOS!L43+I40</f>
        <v>0</v>
      </c>
      <c r="K40" s="43">
        <f>DATOS!M43+J40</f>
        <v>0</v>
      </c>
      <c r="L40" s="43">
        <f>DATOS!N43+K40</f>
        <v>0</v>
      </c>
      <c r="M40" s="43">
        <f>DATOS!O43+L40</f>
        <v>0</v>
      </c>
      <c r="N40" s="96">
        <f>DATOS!P43+M40</f>
        <v>0</v>
      </c>
      <c r="O40" s="39"/>
      <c r="P40" s="40"/>
    </row>
    <row r="41" spans="1:16" s="38" customFormat="1" ht="12.75" customHeight="1" x14ac:dyDescent="0.2">
      <c r="A41" s="95" t="str">
        <f>CONCATENATE("(-) CREDITO ",DATOS!C44)</f>
        <v>(-) CREDITO POR VENTAS PLAZO</v>
      </c>
      <c r="B41" s="43">
        <f>DATOS!D44</f>
        <v>0</v>
      </c>
      <c r="C41" s="43">
        <f>DATOS!E44+B41</f>
        <v>0</v>
      </c>
      <c r="D41" s="43">
        <f>DATOS!F44+C41</f>
        <v>0</v>
      </c>
      <c r="E41" s="43">
        <f>DATOS!G44+D41</f>
        <v>0</v>
      </c>
      <c r="F41" s="43">
        <f>DATOS!H44+E41</f>
        <v>0</v>
      </c>
      <c r="G41" s="43">
        <f>DATOS!I44+F41</f>
        <v>0</v>
      </c>
      <c r="H41" s="43">
        <f>DATOS!J44+G41</f>
        <v>0</v>
      </c>
      <c r="I41" s="43">
        <f>DATOS!K44+H41</f>
        <v>0</v>
      </c>
      <c r="J41" s="43">
        <f>DATOS!L44+I41</f>
        <v>0</v>
      </c>
      <c r="K41" s="43">
        <f>DATOS!M44+J41</f>
        <v>0</v>
      </c>
      <c r="L41" s="43">
        <f>DATOS!N44+K41</f>
        <v>0</v>
      </c>
      <c r="M41" s="43">
        <f>DATOS!O44+L41</f>
        <v>0</v>
      </c>
      <c r="N41" s="96">
        <f>DATOS!P44+M41</f>
        <v>0</v>
      </c>
      <c r="O41" s="15"/>
      <c r="P41" s="41"/>
    </row>
    <row r="42" spans="1:16" s="38" customFormat="1" ht="12.75" customHeight="1" x14ac:dyDescent="0.2">
      <c r="A42" s="95" t="str">
        <f>CONCATENATE("(-) CREDITO ",DATOS!C45)</f>
        <v>(-) CREDITO POR OPERACIONES DE MAQUILA</v>
      </c>
      <c r="B42" s="43">
        <f>DATOS!D45</f>
        <v>0</v>
      </c>
      <c r="C42" s="43">
        <f>DATOS!E45+B42</f>
        <v>0</v>
      </c>
      <c r="D42" s="43">
        <f>DATOS!F45+C42</f>
        <v>0</v>
      </c>
      <c r="E42" s="43">
        <f>DATOS!G45+D42</f>
        <v>0</v>
      </c>
      <c r="F42" s="43">
        <f>DATOS!H45+E42</f>
        <v>0</v>
      </c>
      <c r="G42" s="43">
        <f>DATOS!I45+F42</f>
        <v>0</v>
      </c>
      <c r="H42" s="43">
        <f>DATOS!J45+G42</f>
        <v>0</v>
      </c>
      <c r="I42" s="43">
        <f>DATOS!K45+H42</f>
        <v>0</v>
      </c>
      <c r="J42" s="43">
        <f>DATOS!L45+I42</f>
        <v>0</v>
      </c>
      <c r="K42" s="43">
        <f>DATOS!M45+J42</f>
        <v>0</v>
      </c>
      <c r="L42" s="43">
        <f>DATOS!N45+K42</f>
        <v>0</v>
      </c>
      <c r="M42" s="43">
        <f>DATOS!O45+L42</f>
        <v>0</v>
      </c>
      <c r="N42" s="96">
        <f>DATOS!P45+M42</f>
        <v>0</v>
      </c>
      <c r="O42" s="16"/>
      <c r="P42" s="42"/>
    </row>
    <row r="43" spans="1:16" s="38" customFormat="1" ht="12.75" customHeight="1" x14ac:dyDescent="0.2">
      <c r="A43" s="95" t="str">
        <f>CONCATENATE("(-) CREDITO ",DATOS!C46)</f>
        <v>(-) CREDITO POR OPERACIONES PUBLICO EN GENERAL</v>
      </c>
      <c r="B43" s="43">
        <f>DATOS!D46</f>
        <v>0</v>
      </c>
      <c r="C43" s="43">
        <f>DATOS!E46+B43</f>
        <v>0</v>
      </c>
      <c r="D43" s="43">
        <f>DATOS!F46+C43</f>
        <v>0</v>
      </c>
      <c r="E43" s="43">
        <f>DATOS!G46+D43</f>
        <v>0</v>
      </c>
      <c r="F43" s="43">
        <f>DATOS!H46+E43</f>
        <v>0</v>
      </c>
      <c r="G43" s="43">
        <f>DATOS!I46+F43</f>
        <v>0</v>
      </c>
      <c r="H43" s="43">
        <f>DATOS!J46+G43</f>
        <v>0</v>
      </c>
      <c r="I43" s="43">
        <f>DATOS!K46+H43</f>
        <v>0</v>
      </c>
      <c r="J43" s="43">
        <f>DATOS!L46+I43</f>
        <v>0</v>
      </c>
      <c r="K43" s="43">
        <f>DATOS!M46+J43</f>
        <v>0</v>
      </c>
      <c r="L43" s="43">
        <f>DATOS!N46+K43</f>
        <v>0</v>
      </c>
      <c r="M43" s="43">
        <f>DATOS!O46+L43</f>
        <v>0</v>
      </c>
      <c r="N43" s="96">
        <f>DATOS!P46+M43</f>
        <v>0</v>
      </c>
      <c r="O43" s="16"/>
      <c r="P43" s="42"/>
    </row>
    <row r="44" spans="1:16" s="38" customFormat="1" ht="12.75" customHeight="1" thickBot="1" x14ac:dyDescent="0.25">
      <c r="A44" s="91" t="s">
        <v>62</v>
      </c>
      <c r="B44" s="97">
        <f>ROUND(IF(CALCULOS!B34-SUM(B35:B43)&lt;0,0,CALCULOS!B34-SUM(B35:B43)),0)</f>
        <v>0</v>
      </c>
      <c r="C44" s="97">
        <f>ROUND(IF(CALCULOS!C34-SUM(C35:C43)&lt;0,0,CALCULOS!C34-SUM(C35:C43)),0)</f>
        <v>0</v>
      </c>
      <c r="D44" s="97">
        <f>ROUND(IF(CALCULOS!D34-SUM(D35:D43)&lt;0,0,CALCULOS!D34-SUM(D35:D43)),0)</f>
        <v>0</v>
      </c>
      <c r="E44" s="97">
        <f>ROUND(IF(CALCULOS!E34-SUM(E35:E43)&lt;0,0,CALCULOS!E34-SUM(E35:E43)),0)</f>
        <v>0</v>
      </c>
      <c r="F44" s="97">
        <f>ROUND(IF(CALCULOS!F34-SUM(F35:F43)&lt;0,0,CALCULOS!F34-SUM(F35:F43)),0)</f>
        <v>0</v>
      </c>
      <c r="G44" s="97">
        <f>ROUND(IF(CALCULOS!G34-SUM(G35:G43)&lt;0,0,CALCULOS!G34-SUM(G35:G43)),0)</f>
        <v>0</v>
      </c>
      <c r="H44" s="97">
        <f>ROUND(IF(CALCULOS!H34-SUM(H35:H43)&lt;0,0,CALCULOS!H34-SUM(H35:H43)),0)</f>
        <v>0</v>
      </c>
      <c r="I44" s="97">
        <f>ROUND(IF(CALCULOS!I34-SUM(I35:I43)&lt;0,0,CALCULOS!I34-SUM(I35:I43)),0)</f>
        <v>0</v>
      </c>
      <c r="J44" s="97">
        <f>ROUND(IF(CALCULOS!J34-SUM(J35:J43)&lt;0,0,CALCULOS!J34-SUM(J35:J43)),0)</f>
        <v>0</v>
      </c>
      <c r="K44" s="97">
        <f>ROUND(IF(CALCULOS!K34-SUM(K35:K43)&lt;0,0,CALCULOS!K34-SUM(K35:K43)),0)</f>
        <v>0</v>
      </c>
      <c r="L44" s="97">
        <f>ROUND(IF(CALCULOS!L34-SUM(L35:L43)&lt;0,0,CALCULOS!L34-SUM(L35:L43)),0)</f>
        <v>0</v>
      </c>
      <c r="M44" s="97">
        <f>ROUND(IF(CALCULOS!M34-SUM(M35:M43)&lt;0,0,CALCULOS!M34-SUM(M35:M43)),0)</f>
        <v>0</v>
      </c>
      <c r="N44" s="98">
        <f>ROUND(IF(CALCULOS!N34-SUM(N35:N43)&lt;0,0,CALCULOS!N34-SUM(N35:N43)),0)</f>
        <v>0</v>
      </c>
      <c r="O44" s="16"/>
      <c r="P44" s="42"/>
    </row>
    <row r="45" spans="1:16" s="38" customFormat="1" ht="12.75" customHeight="1" x14ac:dyDescent="0.2">
      <c r="A45" s="88" t="s">
        <v>67</v>
      </c>
      <c r="B45" s="89">
        <f>IF(B23+B27+B24&gt;B44,B44,B23+B27+B24)</f>
        <v>0</v>
      </c>
      <c r="C45" s="89">
        <f t="shared" ref="C45:N45" si="10">IF(C23+C27+C24&gt;C44,C44,C23+C27+C24)</f>
        <v>0</v>
      </c>
      <c r="D45" s="89">
        <f t="shared" si="10"/>
        <v>0</v>
      </c>
      <c r="E45" s="89">
        <f t="shared" si="10"/>
        <v>0</v>
      </c>
      <c r="F45" s="89">
        <f t="shared" si="10"/>
        <v>0</v>
      </c>
      <c r="G45" s="89">
        <f t="shared" si="10"/>
        <v>0</v>
      </c>
      <c r="H45" s="89">
        <f t="shared" si="10"/>
        <v>0</v>
      </c>
      <c r="I45" s="89">
        <f t="shared" si="10"/>
        <v>0</v>
      </c>
      <c r="J45" s="89">
        <f t="shared" si="10"/>
        <v>0</v>
      </c>
      <c r="K45" s="89">
        <f t="shared" si="10"/>
        <v>0</v>
      </c>
      <c r="L45" s="89">
        <f t="shared" si="10"/>
        <v>0</v>
      </c>
      <c r="M45" s="89">
        <f t="shared" si="10"/>
        <v>0</v>
      </c>
      <c r="N45" s="89">
        <f t="shared" si="10"/>
        <v>0</v>
      </c>
      <c r="O45" s="16"/>
      <c r="P45" s="42"/>
    </row>
    <row r="46" spans="1:16" s="38" customFormat="1" ht="12.75" customHeight="1" x14ac:dyDescent="0.2">
      <c r="A46" s="87" t="s">
        <v>63</v>
      </c>
      <c r="B46" s="82"/>
      <c r="C46" s="204">
        <v>0</v>
      </c>
      <c r="D46" s="81">
        <f>C46+RESUMEN!C20</f>
        <v>0</v>
      </c>
      <c r="E46" s="81">
        <f>D46+RESUMEN!D20</f>
        <v>0</v>
      </c>
      <c r="F46" s="81">
        <f>E46+RESUMEN!E20</f>
        <v>0</v>
      </c>
      <c r="G46" s="81">
        <f>F46+RESUMEN!F20</f>
        <v>0</v>
      </c>
      <c r="H46" s="81">
        <f>G46+RESUMEN!G20</f>
        <v>0</v>
      </c>
      <c r="I46" s="81">
        <f>H46+RESUMEN!H20</f>
        <v>0</v>
      </c>
      <c r="J46" s="81">
        <f>I46+RESUMEN!I20</f>
        <v>0</v>
      </c>
      <c r="K46" s="81">
        <f>J46+RESUMEN!J20</f>
        <v>0</v>
      </c>
      <c r="L46" s="81">
        <f>K46+RESUMEN!K20</f>
        <v>0</v>
      </c>
      <c r="M46" s="81">
        <f>L46+RESUMEN!L20</f>
        <v>0</v>
      </c>
      <c r="N46" s="81">
        <f>M46+RESUMEN!M20</f>
        <v>0</v>
      </c>
      <c r="O46" s="16"/>
      <c r="P46" s="42"/>
    </row>
    <row r="47" spans="1:16" s="38" customFormat="1" ht="12.75" customHeight="1" x14ac:dyDescent="0.2">
      <c r="A47" s="87" t="s">
        <v>65</v>
      </c>
      <c r="B47" s="81">
        <f>IF(B44&gt;B45+B46,B44-B45-B46,0)</f>
        <v>0</v>
      </c>
      <c r="C47" s="81">
        <f>IF(C44&gt;C45+C46,C44-C45-C46,0)</f>
        <v>0</v>
      </c>
      <c r="D47" s="81">
        <f>IF(D44&gt;D45+D46,D44-D45-D46,0)</f>
        <v>0</v>
      </c>
      <c r="E47" s="81">
        <f t="shared" ref="E47:N47" si="11">IF(E44&gt;E45+E46,E44-E45-E46,0)</f>
        <v>0</v>
      </c>
      <c r="F47" s="81">
        <f t="shared" si="11"/>
        <v>0</v>
      </c>
      <c r="G47" s="81">
        <f t="shared" si="11"/>
        <v>0</v>
      </c>
      <c r="H47" s="81">
        <f t="shared" si="11"/>
        <v>0</v>
      </c>
      <c r="I47" s="81">
        <f t="shared" si="11"/>
        <v>0</v>
      </c>
      <c r="J47" s="81">
        <f t="shared" si="11"/>
        <v>0</v>
      </c>
      <c r="K47" s="81">
        <f t="shared" si="11"/>
        <v>0</v>
      </c>
      <c r="L47" s="81">
        <f t="shared" si="11"/>
        <v>0</v>
      </c>
      <c r="M47" s="81">
        <f t="shared" si="11"/>
        <v>0</v>
      </c>
      <c r="N47" s="90">
        <f t="shared" si="11"/>
        <v>0</v>
      </c>
      <c r="O47" s="16"/>
      <c r="P47" s="42"/>
    </row>
    <row r="48" spans="1:16" s="38" customFormat="1" ht="12.75" customHeight="1" thickBot="1" x14ac:dyDescent="0.25">
      <c r="A48" s="91" t="s">
        <v>66</v>
      </c>
      <c r="B48" s="92">
        <f>IF(B44&gt;B45+B46,0,B46+B45-B44)</f>
        <v>0</v>
      </c>
      <c r="C48" s="92">
        <f>IF(C44&gt;C45+C46,0,C46+C45-C44)</f>
        <v>0</v>
      </c>
      <c r="D48" s="92">
        <f>IF(D44&gt;D45+D46,0,D46+D45-D44)</f>
        <v>0</v>
      </c>
      <c r="E48" s="92">
        <f t="shared" ref="E48:N48" si="12">IF(E44&gt;E45+E46,0,E46+E45-E44)</f>
        <v>0</v>
      </c>
      <c r="F48" s="92">
        <f t="shared" si="12"/>
        <v>0</v>
      </c>
      <c r="G48" s="92">
        <f t="shared" si="12"/>
        <v>0</v>
      </c>
      <c r="H48" s="92">
        <f t="shared" si="12"/>
        <v>0</v>
      </c>
      <c r="I48" s="92">
        <f t="shared" si="12"/>
        <v>0</v>
      </c>
      <c r="J48" s="92">
        <f t="shared" si="12"/>
        <v>0</v>
      </c>
      <c r="K48" s="92">
        <f t="shared" si="12"/>
        <v>0</v>
      </c>
      <c r="L48" s="92">
        <f t="shared" si="12"/>
        <v>0</v>
      </c>
      <c r="M48" s="92">
        <f t="shared" si="12"/>
        <v>0</v>
      </c>
      <c r="N48" s="93">
        <f t="shared" si="12"/>
        <v>0</v>
      </c>
      <c r="O48" s="16"/>
      <c r="P48" s="42"/>
    </row>
    <row r="49" spans="1:16" s="62" customFormat="1" ht="12.75" customHeight="1" x14ac:dyDescent="0.2">
      <c r="A49" s="77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77"/>
      <c r="O49" s="78"/>
      <c r="P49" s="79"/>
    </row>
    <row r="50" spans="1:16" x14ac:dyDescent="0.2"/>
    <row r="51" spans="1:16" x14ac:dyDescent="0.2"/>
    <row r="52" spans="1:16" x14ac:dyDescent="0.2"/>
    <row r="53" spans="1:16" x14ac:dyDescent="0.2"/>
    <row r="54" spans="1:16" x14ac:dyDescent="0.2"/>
    <row r="55" spans="1:16" x14ac:dyDescent="0.2"/>
    <row r="56" spans="1:16" x14ac:dyDescent="0.2"/>
    <row r="57" spans="1:16" x14ac:dyDescent="0.2"/>
    <row r="58" spans="1:16" x14ac:dyDescent="0.2"/>
    <row r="59" spans="1:16" x14ac:dyDescent="0.2"/>
    <row r="60" spans="1:16" x14ac:dyDescent="0.2"/>
  </sheetData>
  <sheetProtection insertColumns="0" insertRows="0" deleteColumns="0" deleteRows="0"/>
  <mergeCells count="4">
    <mergeCell ref="D5:G5"/>
    <mergeCell ref="C2:H2"/>
    <mergeCell ref="B9:M9"/>
    <mergeCell ref="E6:F6"/>
  </mergeCells>
  <phoneticPr fontId="0" type="noConversion"/>
  <pageMargins left="1.36" right="0.75" top="1" bottom="1" header="0" footer="0"/>
  <pageSetup paperSize="5" scale="61" orientation="landscape" horizontalDpi="4294967293" verticalDpi="18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O37"/>
  <sheetViews>
    <sheetView zoomScaleSheetLayoutView="7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J20" sqref="J20"/>
    </sheetView>
  </sheetViews>
  <sheetFormatPr baseColWidth="10" defaultColWidth="0" defaultRowHeight="12.75" zeroHeight="1" x14ac:dyDescent="0.2"/>
  <cols>
    <col min="1" max="1" width="39.140625" style="35" bestFit="1" customWidth="1"/>
    <col min="2" max="2" width="10.28515625" style="35" bestFit="1" customWidth="1"/>
    <col min="3" max="4" width="12.7109375" style="35" customWidth="1"/>
    <col min="5" max="6" width="13.42578125" style="35" customWidth="1"/>
    <col min="7" max="9" width="13.42578125" style="35" bestFit="1" customWidth="1"/>
    <col min="10" max="10" width="15.42578125" style="35" bestFit="1" customWidth="1"/>
    <col min="11" max="11" width="13.42578125" style="35" customWidth="1"/>
    <col min="12" max="12" width="14.140625" style="35" customWidth="1"/>
    <col min="13" max="13" width="14.28515625" style="35" customWidth="1"/>
    <col min="14" max="14" width="13.42578125" style="35" bestFit="1" customWidth="1"/>
    <col min="15" max="15" width="11.5703125" style="36" customWidth="1"/>
    <col min="16" max="16384" width="11.42578125" style="13" hidden="1"/>
  </cols>
  <sheetData>
    <row r="1" spans="1:14" ht="13.5" thickBot="1" x14ac:dyDescent="0.25">
      <c r="A1" s="34"/>
      <c r="F1" s="34"/>
    </row>
    <row r="2" spans="1:14" ht="13.5" thickBot="1" x14ac:dyDescent="0.25">
      <c r="A2" s="14"/>
      <c r="B2" s="37"/>
      <c r="C2" s="277" t="str">
        <f>CALCULOS!C2</f>
        <v xml:space="preserve"> CALCULO PAGOS PROVISIONALES ISR</v>
      </c>
      <c r="D2" s="278"/>
      <c r="E2" s="278"/>
      <c r="F2" s="278"/>
      <c r="G2" s="278"/>
      <c r="H2" s="279"/>
    </row>
    <row r="3" spans="1:14" x14ac:dyDescent="0.2">
      <c r="A3" s="34"/>
      <c r="F3" s="34"/>
    </row>
    <row r="4" spans="1:14" x14ac:dyDescent="0.2">
      <c r="A4" s="34"/>
      <c r="F4" s="34"/>
    </row>
    <row r="5" spans="1:14" x14ac:dyDescent="0.2">
      <c r="D5" s="274">
        <f>CALCULOS!D5</f>
        <v>0</v>
      </c>
      <c r="E5" s="275"/>
      <c r="F5" s="275"/>
      <c r="G5" s="276"/>
      <c r="I5" s="34"/>
    </row>
    <row r="6" spans="1:14" x14ac:dyDescent="0.2">
      <c r="D6" s="228"/>
      <c r="E6" s="285">
        <f>CALCULOS!E6</f>
        <v>0</v>
      </c>
      <c r="F6" s="285"/>
      <c r="G6" s="227"/>
      <c r="I6" s="17"/>
    </row>
    <row r="7" spans="1:14" x14ac:dyDescent="0.2">
      <c r="B7" s="34"/>
    </row>
    <row r="8" spans="1:14" x14ac:dyDescent="0.2">
      <c r="B8" s="280" t="s">
        <v>79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2"/>
    </row>
    <row r="9" spans="1:14" x14ac:dyDescent="0.2"/>
    <row r="10" spans="1:14" x14ac:dyDescent="0.2">
      <c r="B10" s="284" t="s">
        <v>81</v>
      </c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</row>
    <row r="11" spans="1:14" x14ac:dyDescent="0.2">
      <c r="B11" s="106" t="s">
        <v>4</v>
      </c>
      <c r="C11" s="106" t="s">
        <v>5</v>
      </c>
      <c r="D11" s="106" t="s">
        <v>6</v>
      </c>
      <c r="E11" s="106" t="s">
        <v>7</v>
      </c>
      <c r="F11" s="106" t="s">
        <v>8</v>
      </c>
      <c r="G11" s="106" t="s">
        <v>9</v>
      </c>
      <c r="H11" s="106" t="s">
        <v>10</v>
      </c>
      <c r="I11" s="106" t="s">
        <v>11</v>
      </c>
      <c r="J11" s="106" t="s">
        <v>12</v>
      </c>
      <c r="K11" s="106" t="s">
        <v>13</v>
      </c>
      <c r="L11" s="106" t="s">
        <v>14</v>
      </c>
      <c r="M11" s="106" t="s">
        <v>15</v>
      </c>
      <c r="N11" s="106" t="s">
        <v>26</v>
      </c>
    </row>
    <row r="12" spans="1:14" x14ac:dyDescent="0.2">
      <c r="A12" s="177" t="s">
        <v>73</v>
      </c>
      <c r="B12" s="101">
        <f>CALCULOS!B25</f>
        <v>0</v>
      </c>
      <c r="C12" s="101">
        <f>CALCULOS!C25</f>
        <v>0</v>
      </c>
      <c r="D12" s="101">
        <f>CALCULOS!D25</f>
        <v>0</v>
      </c>
      <c r="E12" s="101">
        <f>CALCULOS!E25</f>
        <v>0</v>
      </c>
      <c r="F12" s="101">
        <f>CALCULOS!F25</f>
        <v>0</v>
      </c>
      <c r="G12" s="101">
        <f>CALCULOS!G25</f>
        <v>0</v>
      </c>
      <c r="H12" s="101">
        <f>CALCULOS!H25</f>
        <v>0</v>
      </c>
      <c r="I12" s="101">
        <f>CALCULOS!I25</f>
        <v>0</v>
      </c>
      <c r="J12" s="101">
        <f>CALCULOS!J25</f>
        <v>0</v>
      </c>
      <c r="K12" s="101">
        <f>CALCULOS!K25</f>
        <v>0</v>
      </c>
      <c r="L12" s="101">
        <f>CALCULOS!L25</f>
        <v>0</v>
      </c>
      <c r="M12" s="101">
        <f>CALCULOS!M25</f>
        <v>0</v>
      </c>
      <c r="N12" s="101">
        <f>CALCULOS!N25</f>
        <v>0</v>
      </c>
    </row>
    <row r="13" spans="1:14" x14ac:dyDescent="0.2">
      <c r="A13" s="107" t="s">
        <v>76</v>
      </c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14" x14ac:dyDescent="0.2">
      <c r="A14" s="176" t="s">
        <v>77</v>
      </c>
      <c r="B14" s="102"/>
      <c r="C14" s="100"/>
      <c r="D14" s="100"/>
      <c r="E14" s="100"/>
      <c r="F14" s="100"/>
      <c r="G14" s="100"/>
      <c r="H14" s="100">
        <v>0</v>
      </c>
      <c r="I14" s="100"/>
      <c r="J14" s="100"/>
      <c r="K14" s="100"/>
      <c r="L14" s="100"/>
      <c r="M14" s="100"/>
      <c r="N14" s="35">
        <f>SUM(B14:M14)</f>
        <v>0</v>
      </c>
    </row>
    <row r="15" spans="1:14" x14ac:dyDescent="0.2">
      <c r="A15" s="107" t="s">
        <v>78</v>
      </c>
      <c r="B15" s="103">
        <f>+B13+B14</f>
        <v>0</v>
      </c>
      <c r="C15" s="101">
        <f t="shared" ref="C15:M15" si="0">+C13+C14</f>
        <v>0</v>
      </c>
      <c r="D15" s="101">
        <f t="shared" si="0"/>
        <v>0</v>
      </c>
      <c r="E15" s="101">
        <f t="shared" si="0"/>
        <v>0</v>
      </c>
      <c r="F15" s="101">
        <f t="shared" si="0"/>
        <v>0</v>
      </c>
      <c r="G15" s="101">
        <f t="shared" si="0"/>
        <v>0</v>
      </c>
      <c r="H15" s="101">
        <f t="shared" si="0"/>
        <v>0</v>
      </c>
      <c r="I15" s="101">
        <f t="shared" si="0"/>
        <v>0</v>
      </c>
      <c r="J15" s="101">
        <f t="shared" si="0"/>
        <v>0</v>
      </c>
      <c r="K15" s="101">
        <f t="shared" si="0"/>
        <v>0</v>
      </c>
      <c r="L15" s="101">
        <f t="shared" si="0"/>
        <v>0</v>
      </c>
      <c r="M15" s="101">
        <f t="shared" si="0"/>
        <v>0</v>
      </c>
    </row>
    <row r="16" spans="1:14" x14ac:dyDescent="0.2">
      <c r="A16" s="107" t="s">
        <v>75</v>
      </c>
      <c r="B16" s="101">
        <f>+B12-B15</f>
        <v>0</v>
      </c>
      <c r="C16" s="101">
        <f t="shared" ref="C16:M16" si="1">+C12-C15</f>
        <v>0</v>
      </c>
      <c r="D16" s="101">
        <f t="shared" si="1"/>
        <v>0</v>
      </c>
      <c r="E16" s="101">
        <f t="shared" si="1"/>
        <v>0</v>
      </c>
      <c r="F16" s="101">
        <f t="shared" si="1"/>
        <v>0</v>
      </c>
      <c r="G16" s="101">
        <f t="shared" si="1"/>
        <v>0</v>
      </c>
      <c r="H16" s="101">
        <f t="shared" si="1"/>
        <v>0</v>
      </c>
      <c r="I16" s="101">
        <f t="shared" si="1"/>
        <v>0</v>
      </c>
      <c r="J16" s="101">
        <f t="shared" si="1"/>
        <v>0</v>
      </c>
      <c r="K16" s="101">
        <f t="shared" si="1"/>
        <v>0</v>
      </c>
      <c r="L16" s="101">
        <f t="shared" si="1"/>
        <v>0</v>
      </c>
      <c r="M16" s="101">
        <f t="shared" si="1"/>
        <v>0</v>
      </c>
    </row>
    <row r="17" spans="1:14" x14ac:dyDescent="0.2">
      <c r="B17" s="284" t="s">
        <v>80</v>
      </c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</row>
    <row r="18" spans="1:14" x14ac:dyDescent="0.2">
      <c r="A18" s="177" t="s">
        <v>74</v>
      </c>
      <c r="B18" s="101">
        <f>CALCULOS!B47</f>
        <v>0</v>
      </c>
      <c r="C18" s="101">
        <f>CALCULOS!C47</f>
        <v>0</v>
      </c>
      <c r="D18" s="101">
        <f>CALCULOS!D47</f>
        <v>0</v>
      </c>
      <c r="E18" s="101">
        <f>CALCULOS!E47</f>
        <v>0</v>
      </c>
      <c r="F18" s="101">
        <f>CALCULOS!F47</f>
        <v>0</v>
      </c>
      <c r="G18" s="101">
        <f>CALCULOS!G47</f>
        <v>0</v>
      </c>
      <c r="H18" s="101">
        <f>CALCULOS!H47</f>
        <v>0</v>
      </c>
      <c r="I18" s="101">
        <f>CALCULOS!I47</f>
        <v>0</v>
      </c>
      <c r="J18" s="101">
        <f>CALCULOS!J47</f>
        <v>0</v>
      </c>
      <c r="K18" s="101">
        <f>CALCULOS!K47</f>
        <v>0</v>
      </c>
      <c r="L18" s="101">
        <f>CALCULOS!L47</f>
        <v>0</v>
      </c>
      <c r="M18" s="101">
        <f>CALCULOS!M47</f>
        <v>0</v>
      </c>
      <c r="N18" s="101">
        <f>CALCULOS!N47</f>
        <v>0</v>
      </c>
    </row>
    <row r="19" spans="1:14" x14ac:dyDescent="0.2">
      <c r="A19" s="107" t="s">
        <v>76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</row>
    <row r="20" spans="1:14" x14ac:dyDescent="0.2">
      <c r="A20" s="175" t="s">
        <v>77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35">
        <f>SUM(B20:M20)</f>
        <v>0</v>
      </c>
    </row>
    <row r="21" spans="1:14" x14ac:dyDescent="0.2">
      <c r="A21" s="107" t="s">
        <v>78</v>
      </c>
      <c r="B21" s="103">
        <f t="shared" ref="B21:M21" si="2">+B19+B20</f>
        <v>0</v>
      </c>
      <c r="C21" s="101">
        <f t="shared" si="2"/>
        <v>0</v>
      </c>
      <c r="D21" s="101">
        <f t="shared" si="2"/>
        <v>0</v>
      </c>
      <c r="E21" s="101">
        <f t="shared" si="2"/>
        <v>0</v>
      </c>
      <c r="F21" s="101">
        <f t="shared" si="2"/>
        <v>0</v>
      </c>
      <c r="G21" s="101">
        <f t="shared" si="2"/>
        <v>0</v>
      </c>
      <c r="H21" s="101">
        <f t="shared" si="2"/>
        <v>0</v>
      </c>
      <c r="I21" s="101">
        <f t="shared" si="2"/>
        <v>0</v>
      </c>
      <c r="J21" s="101">
        <f t="shared" si="2"/>
        <v>0</v>
      </c>
      <c r="K21" s="101">
        <f t="shared" si="2"/>
        <v>0</v>
      </c>
      <c r="L21" s="101">
        <f t="shared" si="2"/>
        <v>0</v>
      </c>
      <c r="M21" s="101">
        <f t="shared" si="2"/>
        <v>0</v>
      </c>
    </row>
    <row r="22" spans="1:14" x14ac:dyDescent="0.2">
      <c r="A22" s="107" t="s">
        <v>75</v>
      </c>
      <c r="B22" s="101">
        <f>+B18-B21</f>
        <v>0</v>
      </c>
      <c r="C22" s="101">
        <f t="shared" ref="C22:M22" si="3">+C18-C21</f>
        <v>0</v>
      </c>
      <c r="D22" s="101">
        <f t="shared" si="3"/>
        <v>0</v>
      </c>
      <c r="E22" s="101">
        <f t="shared" si="3"/>
        <v>0</v>
      </c>
      <c r="F22" s="101">
        <f t="shared" si="3"/>
        <v>0</v>
      </c>
      <c r="G22" s="101">
        <f t="shared" si="3"/>
        <v>0</v>
      </c>
      <c r="H22" s="101">
        <f t="shared" si="3"/>
        <v>0</v>
      </c>
      <c r="I22" s="101">
        <f t="shared" si="3"/>
        <v>0</v>
      </c>
      <c r="J22" s="101">
        <f t="shared" si="3"/>
        <v>0</v>
      </c>
      <c r="K22" s="101">
        <f t="shared" si="3"/>
        <v>0</v>
      </c>
      <c r="L22" s="101">
        <f t="shared" si="3"/>
        <v>0</v>
      </c>
      <c r="M22" s="101">
        <f t="shared" si="3"/>
        <v>0</v>
      </c>
    </row>
    <row r="23" spans="1:14" x14ac:dyDescent="0.2"/>
    <row r="24" spans="1:14" x14ac:dyDescent="0.2"/>
    <row r="25" spans="1:14" x14ac:dyDescent="0.2"/>
    <row r="26" spans="1:14" x14ac:dyDescent="0.2"/>
    <row r="27" spans="1:14" x14ac:dyDescent="0.2"/>
    <row r="28" spans="1:14" x14ac:dyDescent="0.2"/>
    <row r="29" spans="1:14" x14ac:dyDescent="0.2"/>
    <row r="30" spans="1:14" x14ac:dyDescent="0.2"/>
    <row r="31" spans="1:14" x14ac:dyDescent="0.2"/>
    <row r="32" spans="1:14" x14ac:dyDescent="0.2"/>
    <row r="33" x14ac:dyDescent="0.2"/>
    <row r="34" x14ac:dyDescent="0.2"/>
    <row r="35" x14ac:dyDescent="0.2"/>
    <row r="36" x14ac:dyDescent="0.2"/>
    <row r="37" x14ac:dyDescent="0.2"/>
  </sheetData>
  <sheetProtection insertColumns="0" insertRows="0" deleteColumns="0" deleteRows="0"/>
  <mergeCells count="6">
    <mergeCell ref="B17:M17"/>
    <mergeCell ref="B10:M10"/>
    <mergeCell ref="C2:H2"/>
    <mergeCell ref="B8:M8"/>
    <mergeCell ref="D5:G5"/>
    <mergeCell ref="E6:F6"/>
  </mergeCells>
  <phoneticPr fontId="0" type="noConversion"/>
  <pageMargins left="1.36" right="0.75" top="1" bottom="1" header="0" footer="0"/>
  <pageSetup paperSize="5" scale="68" orientation="landscape" horizontalDpi="4294967293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8"/>
  <sheetViews>
    <sheetView workbookViewId="0">
      <selection activeCell="P12" sqref="P12"/>
    </sheetView>
  </sheetViews>
  <sheetFormatPr baseColWidth="10" defaultColWidth="11.42578125" defaultRowHeight="12.75" x14ac:dyDescent="0.2"/>
  <cols>
    <col min="1" max="1" width="1.5703125" customWidth="1"/>
    <col min="2" max="2" width="9.28515625" bestFit="1" customWidth="1"/>
    <col min="3" max="3" width="9.5703125" bestFit="1" customWidth="1"/>
    <col min="4" max="4" width="9.140625" bestFit="1" customWidth="1"/>
    <col min="5" max="6" width="9.140625" customWidth="1"/>
    <col min="7" max="13" width="9.85546875" customWidth="1"/>
    <col min="14" max="14" width="12.85546875" bestFit="1" customWidth="1"/>
    <col min="15" max="15" width="3.7109375" customWidth="1"/>
    <col min="16" max="16" width="9.85546875" customWidth="1"/>
    <col min="17" max="17" width="8.7109375" bestFit="1" customWidth="1"/>
    <col min="18" max="18" width="8.5703125" customWidth="1"/>
    <col min="19" max="19" width="10.140625" customWidth="1"/>
    <col min="20" max="20" width="8.85546875" customWidth="1"/>
    <col min="21" max="22" width="9.85546875" customWidth="1"/>
    <col min="23" max="25" width="8.85546875" customWidth="1"/>
    <col min="26" max="26" width="9.85546875" customWidth="1"/>
    <col min="30" max="30" width="2.85546875" customWidth="1"/>
  </cols>
  <sheetData>
    <row r="1" spans="1:31" x14ac:dyDescent="0.2">
      <c r="B1" s="140">
        <f>RESUMEN!D5</f>
        <v>0</v>
      </c>
      <c r="G1" s="230" t="str">
        <f>CALCULOS!C2</f>
        <v xml:space="preserve"> CALCULO PAGOS PROVISIONALES ISR</v>
      </c>
      <c r="M1" s="151"/>
      <c r="N1" s="15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1" ht="13.5" thickBot="1" x14ac:dyDescent="0.25">
      <c r="B2" s="229">
        <v>2013</v>
      </c>
      <c r="C2" s="152"/>
      <c r="D2" s="152"/>
      <c r="F2" s="152"/>
      <c r="J2" s="152"/>
      <c r="K2" s="152"/>
      <c r="L2" s="151"/>
      <c r="M2" s="151"/>
      <c r="N2" s="151"/>
      <c r="O2" s="151"/>
      <c r="P2" s="1"/>
      <c r="Q2" s="286"/>
      <c r="R2" s="286"/>
      <c r="S2" s="286"/>
      <c r="T2" s="286"/>
      <c r="U2" s="286"/>
      <c r="V2" s="286"/>
      <c r="W2" s="286"/>
      <c r="X2" s="286"/>
      <c r="Y2" s="286"/>
      <c r="Z2" s="1"/>
      <c r="AA2" s="1"/>
      <c r="AB2" s="1"/>
      <c r="AC2" s="1"/>
    </row>
    <row r="3" spans="1:31" ht="13.5" thickBot="1" x14ac:dyDescent="0.25">
      <c r="B3" s="154"/>
      <c r="C3" s="287" t="s">
        <v>35</v>
      </c>
      <c r="D3" s="288"/>
      <c r="E3" s="170" t="s">
        <v>89</v>
      </c>
      <c r="F3" s="169"/>
      <c r="G3" s="152"/>
      <c r="H3" s="152"/>
      <c r="I3" s="154"/>
      <c r="J3" s="289" t="s">
        <v>110</v>
      </c>
      <c r="K3" s="290"/>
      <c r="L3" s="180" t="s">
        <v>105</v>
      </c>
      <c r="M3" s="167" t="s">
        <v>35</v>
      </c>
      <c r="N3" s="151"/>
      <c r="O3" s="151"/>
      <c r="AC3" s="1"/>
    </row>
    <row r="4" spans="1:31" ht="13.5" thickBot="1" x14ac:dyDescent="0.25">
      <c r="A4" s="153"/>
      <c r="B4" s="142" t="s">
        <v>88</v>
      </c>
      <c r="C4" s="174" t="s">
        <v>108</v>
      </c>
      <c r="D4" s="155" t="s">
        <v>125</v>
      </c>
      <c r="E4" s="156" t="s">
        <v>90</v>
      </c>
      <c r="F4" s="171"/>
      <c r="G4" s="164" t="s">
        <v>36</v>
      </c>
      <c r="H4" s="265" t="s">
        <v>132</v>
      </c>
      <c r="I4" s="157" t="s">
        <v>127</v>
      </c>
      <c r="J4" s="172" t="s">
        <v>106</v>
      </c>
      <c r="K4" s="242" t="s">
        <v>111</v>
      </c>
      <c r="L4" s="179"/>
      <c r="M4" s="178" t="s">
        <v>107</v>
      </c>
      <c r="N4" s="151"/>
      <c r="O4" s="151"/>
      <c r="P4" s="243" t="s">
        <v>110</v>
      </c>
      <c r="Q4" s="244" t="str">
        <f>DATOS!D6</f>
        <v>Enero</v>
      </c>
      <c r="R4" s="244" t="str">
        <f>DATOS!E6</f>
        <v>Febrero</v>
      </c>
      <c r="S4" s="244" t="str">
        <f>DATOS!F6</f>
        <v>Marzo</v>
      </c>
      <c r="T4" s="244" t="str">
        <f>DATOS!G6</f>
        <v>Abril</v>
      </c>
      <c r="U4" s="244" t="str">
        <f>DATOS!H6</f>
        <v>Mayo</v>
      </c>
      <c r="V4" s="244" t="str">
        <f>DATOS!I6</f>
        <v>Junio</v>
      </c>
      <c r="W4" s="244" t="str">
        <f>DATOS!J6</f>
        <v>Julio</v>
      </c>
      <c r="X4" s="244" t="str">
        <f>DATOS!K6</f>
        <v>Agosto</v>
      </c>
      <c r="Y4" s="244" t="str">
        <f>DATOS!L6</f>
        <v>Sept</v>
      </c>
      <c r="Z4" s="244" t="str">
        <f>DATOS!M6</f>
        <v>Oct</v>
      </c>
      <c r="AA4" s="244" t="str">
        <f>DATOS!N6</f>
        <v>Nov</v>
      </c>
      <c r="AB4" s="244" t="str">
        <f>DATOS!O6</f>
        <v>Dic</v>
      </c>
      <c r="AC4" s="244" t="str">
        <f>DATOS!P6</f>
        <v>Total</v>
      </c>
      <c r="AE4" s="247" t="s">
        <v>123</v>
      </c>
    </row>
    <row r="5" spans="1:31" x14ac:dyDescent="0.2">
      <c r="A5" s="153"/>
      <c r="B5" s="143" t="s">
        <v>92</v>
      </c>
      <c r="C5" s="146"/>
      <c r="D5" s="147"/>
      <c r="E5" s="144">
        <f>SUM(C5:D5)</f>
        <v>0</v>
      </c>
      <c r="F5" s="147"/>
      <c r="G5" s="149"/>
      <c r="H5" s="145"/>
      <c r="I5" s="145"/>
      <c r="J5" s="168"/>
      <c r="K5" s="168"/>
      <c r="L5" s="183"/>
      <c r="M5" s="188">
        <f>DATOS!D$51</f>
        <v>0</v>
      </c>
      <c r="N5" s="181">
        <f>SUM(C5,D5,M5)</f>
        <v>0</v>
      </c>
      <c r="O5" s="150"/>
      <c r="P5" s="232" t="s">
        <v>117</v>
      </c>
      <c r="Q5" s="224">
        <f>DATOS!D54</f>
        <v>0</v>
      </c>
      <c r="R5" s="224">
        <f>DATOS!E54</f>
        <v>0</v>
      </c>
      <c r="S5" s="224">
        <f>DATOS!F54</f>
        <v>0</v>
      </c>
      <c r="T5" s="224">
        <f>DATOS!G54</f>
        <v>0</v>
      </c>
      <c r="U5" s="224">
        <f>DATOS!H54</f>
        <v>0</v>
      </c>
      <c r="V5" s="224">
        <f>DATOS!I54</f>
        <v>0</v>
      </c>
      <c r="W5" s="224">
        <f>DATOS!J54</f>
        <v>0</v>
      </c>
      <c r="X5" s="224">
        <f>DATOS!K54</f>
        <v>0</v>
      </c>
      <c r="Y5" s="224">
        <f>DATOS!L54</f>
        <v>0</v>
      </c>
      <c r="Z5" s="224">
        <f>DATOS!M54</f>
        <v>0</v>
      </c>
      <c r="AA5" s="224">
        <f>DATOS!N54</f>
        <v>0</v>
      </c>
      <c r="AB5" s="224">
        <f>DATOS!O54</f>
        <v>0</v>
      </c>
      <c r="AC5" s="224">
        <f>DATOS!P54</f>
        <v>0</v>
      </c>
      <c r="AE5" s="141">
        <f>SUM(Q5:AD5)</f>
        <v>0</v>
      </c>
    </row>
    <row r="6" spans="1:31" x14ac:dyDescent="0.2">
      <c r="A6" s="153"/>
      <c r="B6" s="143" t="s">
        <v>93</v>
      </c>
      <c r="C6" s="146"/>
      <c r="D6" s="147"/>
      <c r="E6" s="144">
        <f>SUM(C6:D6)</f>
        <v>0</v>
      </c>
      <c r="F6" s="147"/>
      <c r="G6" s="149"/>
      <c r="H6" s="148"/>
      <c r="I6" s="148"/>
      <c r="J6" s="148"/>
      <c r="K6" s="148"/>
      <c r="L6" s="184"/>
      <c r="M6" s="173">
        <f>DATOS!E$51</f>
        <v>0</v>
      </c>
      <c r="N6" s="181"/>
      <c r="O6" s="150"/>
      <c r="P6" s="232" t="s">
        <v>107</v>
      </c>
      <c r="Q6" s="224">
        <f>DATOS!D52</f>
        <v>0</v>
      </c>
      <c r="R6" s="224">
        <f>DATOS!E52</f>
        <v>0</v>
      </c>
      <c r="S6" s="224">
        <f>DATOS!F52</f>
        <v>0</v>
      </c>
      <c r="T6" s="224">
        <f>DATOS!G52</f>
        <v>0</v>
      </c>
      <c r="U6" s="224">
        <f>DATOS!H52</f>
        <v>0</v>
      </c>
      <c r="V6" s="224">
        <f>DATOS!I52</f>
        <v>0</v>
      </c>
      <c r="W6" s="224">
        <f>DATOS!J52</f>
        <v>0</v>
      </c>
      <c r="X6" s="224">
        <f>DATOS!K52</f>
        <v>0</v>
      </c>
      <c r="Y6" s="224">
        <f>DATOS!L52</f>
        <v>0</v>
      </c>
      <c r="Z6" s="224">
        <f>DATOS!M52</f>
        <v>0</v>
      </c>
      <c r="AA6" s="224">
        <f>DATOS!N52</f>
        <v>0</v>
      </c>
      <c r="AB6" s="224">
        <f>DATOS!O52</f>
        <v>0</v>
      </c>
      <c r="AC6" s="224">
        <f>DATOS!P52</f>
        <v>0</v>
      </c>
      <c r="AE6" s="141">
        <f t="shared" ref="AE6:AE10" si="0">SUM(Q6:AD6)</f>
        <v>0</v>
      </c>
    </row>
    <row r="7" spans="1:31" x14ac:dyDescent="0.2">
      <c r="A7" s="153"/>
      <c r="B7" s="143" t="s">
        <v>94</v>
      </c>
      <c r="C7" s="146"/>
      <c r="D7" s="147"/>
      <c r="E7" s="144">
        <f t="shared" ref="E7:E16" si="1">SUM(C7:D7)</f>
        <v>0</v>
      </c>
      <c r="F7" s="147"/>
      <c r="G7" s="149"/>
      <c r="H7" s="148"/>
      <c r="I7" s="148"/>
      <c r="J7" s="148"/>
      <c r="K7" s="148"/>
      <c r="L7" s="185"/>
      <c r="M7" s="189">
        <f>DATOS!F$51</f>
        <v>0</v>
      </c>
      <c r="N7" s="181"/>
      <c r="O7" s="150"/>
      <c r="P7" s="232" t="s">
        <v>118</v>
      </c>
      <c r="Q7" s="241">
        <f>DATOS!D53</f>
        <v>0</v>
      </c>
      <c r="R7" s="241">
        <f>DATOS!E53</f>
        <v>0</v>
      </c>
      <c r="S7" s="241">
        <f>DATOS!F53</f>
        <v>0</v>
      </c>
      <c r="T7" s="241">
        <f>DATOS!G53</f>
        <v>0</v>
      </c>
      <c r="U7" s="241">
        <f>DATOS!H53</f>
        <v>0</v>
      </c>
      <c r="V7" s="241">
        <f>DATOS!I53</f>
        <v>0</v>
      </c>
      <c r="W7" s="241">
        <f>DATOS!J53</f>
        <v>0</v>
      </c>
      <c r="X7" s="241">
        <f>DATOS!K53</f>
        <v>0</v>
      </c>
      <c r="Y7" s="241">
        <f>DATOS!L53</f>
        <v>0</v>
      </c>
      <c r="Z7" s="241">
        <f>DATOS!M53</f>
        <v>0</v>
      </c>
      <c r="AA7" s="241">
        <f>DATOS!N53</f>
        <v>0</v>
      </c>
      <c r="AB7" s="241">
        <f>DATOS!O53</f>
        <v>0</v>
      </c>
      <c r="AC7" s="241">
        <f>DATOS!P53</f>
        <v>0</v>
      </c>
      <c r="AE7" s="246">
        <f t="shared" si="0"/>
        <v>0</v>
      </c>
    </row>
    <row r="8" spans="1:31" x14ac:dyDescent="0.2">
      <c r="A8" s="153"/>
      <c r="B8" s="143" t="s">
        <v>95</v>
      </c>
      <c r="C8" s="146"/>
      <c r="D8" s="147"/>
      <c r="E8" s="144">
        <f t="shared" si="1"/>
        <v>0</v>
      </c>
      <c r="F8" s="147"/>
      <c r="G8" s="149"/>
      <c r="H8" s="148"/>
      <c r="I8" s="148"/>
      <c r="J8" s="148"/>
      <c r="K8" s="148"/>
      <c r="L8" s="184"/>
      <c r="M8" s="189">
        <f>DATOS!G$51</f>
        <v>0</v>
      </c>
      <c r="N8" s="181"/>
      <c r="O8" s="150"/>
      <c r="P8" s="232" t="s">
        <v>119</v>
      </c>
      <c r="Q8" s="224">
        <f>Q5-(Q6+Q7)</f>
        <v>0</v>
      </c>
      <c r="R8" s="224">
        <f t="shared" ref="R8:AC8" si="2">R5-(R6+R7)</f>
        <v>0</v>
      </c>
      <c r="S8" s="224">
        <f t="shared" si="2"/>
        <v>0</v>
      </c>
      <c r="T8" s="224">
        <f t="shared" si="2"/>
        <v>0</v>
      </c>
      <c r="U8" s="224">
        <f t="shared" si="2"/>
        <v>0</v>
      </c>
      <c r="V8" s="224">
        <f t="shared" si="2"/>
        <v>0</v>
      </c>
      <c r="W8" s="224">
        <f t="shared" si="2"/>
        <v>0</v>
      </c>
      <c r="X8" s="224">
        <f t="shared" si="2"/>
        <v>0</v>
      </c>
      <c r="Y8" s="224">
        <f t="shared" si="2"/>
        <v>0</v>
      </c>
      <c r="Z8" s="224">
        <f t="shared" si="2"/>
        <v>0</v>
      </c>
      <c r="AA8" s="224">
        <f t="shared" si="2"/>
        <v>0</v>
      </c>
      <c r="AB8" s="224">
        <f t="shared" si="2"/>
        <v>0</v>
      </c>
      <c r="AC8" s="224">
        <f t="shared" si="2"/>
        <v>0</v>
      </c>
      <c r="AE8" s="141">
        <f t="shared" si="0"/>
        <v>0</v>
      </c>
    </row>
    <row r="9" spans="1:31" x14ac:dyDescent="0.2">
      <c r="A9" s="153"/>
      <c r="B9" s="143" t="s">
        <v>96</v>
      </c>
      <c r="C9" s="146"/>
      <c r="D9" s="147"/>
      <c r="E9" s="144">
        <f t="shared" si="1"/>
        <v>0</v>
      </c>
      <c r="F9" s="165"/>
      <c r="G9" s="166"/>
      <c r="H9" s="148"/>
      <c r="I9" s="148"/>
      <c r="J9" s="148"/>
      <c r="K9" s="148"/>
      <c r="L9" s="185"/>
      <c r="M9" s="189">
        <f>DATOS!H$51</f>
        <v>0</v>
      </c>
      <c r="N9" s="181"/>
      <c r="O9" s="150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1"/>
      <c r="AA9" s="1"/>
      <c r="AB9" s="1"/>
      <c r="AC9" s="1"/>
      <c r="AE9" s="141"/>
    </row>
    <row r="10" spans="1:31" x14ac:dyDescent="0.2">
      <c r="A10" s="153"/>
      <c r="B10" s="143" t="s">
        <v>97</v>
      </c>
      <c r="C10" s="146"/>
      <c r="D10" s="147"/>
      <c r="E10" s="144">
        <f t="shared" si="1"/>
        <v>0</v>
      </c>
      <c r="F10" s="165"/>
      <c r="G10" s="166"/>
      <c r="H10" s="148"/>
      <c r="I10" s="248"/>
      <c r="J10" s="148"/>
      <c r="K10" s="148"/>
      <c r="L10" s="184"/>
      <c r="M10" s="189">
        <f>DATOS!I$51</f>
        <v>0</v>
      </c>
      <c r="N10" s="181"/>
      <c r="O10" s="150"/>
      <c r="P10" s="232" t="s">
        <v>106</v>
      </c>
      <c r="Q10" s="245">
        <f>$J5</f>
        <v>0</v>
      </c>
      <c r="R10" s="245">
        <f>$J6</f>
        <v>0</v>
      </c>
      <c r="S10" s="245">
        <f>$J7</f>
        <v>0</v>
      </c>
      <c r="T10" s="245">
        <f>$J8</f>
        <v>0</v>
      </c>
      <c r="U10" s="245">
        <f>$J9</f>
        <v>0</v>
      </c>
      <c r="V10" s="245">
        <f>$J10</f>
        <v>0</v>
      </c>
      <c r="W10" s="245">
        <f>$J11</f>
        <v>0</v>
      </c>
      <c r="X10" s="245">
        <f>$J12</f>
        <v>0</v>
      </c>
      <c r="Y10" s="245">
        <f>$J13</f>
        <v>0</v>
      </c>
      <c r="Z10" s="245">
        <f>$J14</f>
        <v>0</v>
      </c>
      <c r="AA10" s="245">
        <f>$J15</f>
        <v>0</v>
      </c>
      <c r="AB10" s="245">
        <f>$J16</f>
        <v>0</v>
      </c>
      <c r="AC10" s="245">
        <f>$J17</f>
        <v>0</v>
      </c>
      <c r="AE10" s="141">
        <f t="shared" si="0"/>
        <v>0</v>
      </c>
    </row>
    <row r="11" spans="1:31" x14ac:dyDescent="0.2">
      <c r="A11" s="153"/>
      <c r="B11" s="143" t="s">
        <v>98</v>
      </c>
      <c r="C11" s="146"/>
      <c r="D11" s="147"/>
      <c r="E11" s="144">
        <f t="shared" si="1"/>
        <v>0</v>
      </c>
      <c r="F11" s="165"/>
      <c r="G11" s="166"/>
      <c r="H11" s="148"/>
      <c r="I11" s="148"/>
      <c r="J11" s="148"/>
      <c r="K11" s="148"/>
      <c r="L11" s="185"/>
      <c r="M11" s="189">
        <f>DATOS!J$51</f>
        <v>0</v>
      </c>
      <c r="N11" s="181"/>
      <c r="O11" s="150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1"/>
      <c r="AA11" s="1"/>
      <c r="AB11" s="1"/>
      <c r="AC11" s="1"/>
    </row>
    <row r="12" spans="1:31" x14ac:dyDescent="0.2">
      <c r="A12" s="153"/>
      <c r="B12" s="143" t="s">
        <v>99</v>
      </c>
      <c r="C12" s="146"/>
      <c r="D12" s="147"/>
      <c r="E12" s="144">
        <f t="shared" si="1"/>
        <v>0</v>
      </c>
      <c r="F12" s="165"/>
      <c r="G12" s="166"/>
      <c r="H12" s="148"/>
      <c r="I12" s="148"/>
      <c r="J12" s="148"/>
      <c r="K12" s="148"/>
      <c r="L12" s="185"/>
      <c r="M12" s="189">
        <f>DATOS!K$51</f>
        <v>0</v>
      </c>
      <c r="N12" s="181"/>
      <c r="O12" s="150"/>
      <c r="P12" s="266" t="s">
        <v>133</v>
      </c>
      <c r="Q12" s="224"/>
      <c r="R12" s="224"/>
      <c r="S12" s="224"/>
      <c r="T12" s="224"/>
      <c r="U12" s="224"/>
      <c r="V12" s="224"/>
      <c r="W12" s="224"/>
      <c r="X12" s="224"/>
      <c r="Y12" s="224"/>
      <c r="Z12" s="1"/>
      <c r="AA12" s="1"/>
      <c r="AB12" s="1"/>
      <c r="AC12" s="1"/>
    </row>
    <row r="13" spans="1:31" x14ac:dyDescent="0.2">
      <c r="A13" s="153"/>
      <c r="B13" s="143" t="s">
        <v>100</v>
      </c>
      <c r="C13" s="146"/>
      <c r="D13" s="147"/>
      <c r="E13" s="144">
        <f t="shared" si="1"/>
        <v>0</v>
      </c>
      <c r="F13" s="165"/>
      <c r="G13" s="166"/>
      <c r="H13" s="148"/>
      <c r="I13" s="148"/>
      <c r="J13" s="148"/>
      <c r="K13" s="148"/>
      <c r="L13" s="184"/>
      <c r="M13" s="190">
        <f>DATOS!L$51</f>
        <v>0</v>
      </c>
      <c r="N13" s="181"/>
      <c r="O13" s="150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1"/>
      <c r="AA13" s="1"/>
      <c r="AB13" s="1"/>
      <c r="AC13" s="1"/>
    </row>
    <row r="14" spans="1:31" x14ac:dyDescent="0.2">
      <c r="A14" s="153"/>
      <c r="B14" s="143" t="s">
        <v>101</v>
      </c>
      <c r="C14" s="146"/>
      <c r="D14" s="147"/>
      <c r="E14" s="144">
        <f t="shared" si="1"/>
        <v>0</v>
      </c>
      <c r="F14" s="165"/>
      <c r="G14" s="166"/>
      <c r="H14" s="148"/>
      <c r="I14" s="148"/>
      <c r="J14" s="148"/>
      <c r="K14" s="148"/>
      <c r="L14" s="186"/>
      <c r="M14" s="173">
        <f>DATOS!M$51</f>
        <v>0</v>
      </c>
      <c r="N14" s="181"/>
      <c r="O14" s="150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1"/>
      <c r="AA14" s="1"/>
      <c r="AB14" s="1"/>
      <c r="AC14" s="1"/>
    </row>
    <row r="15" spans="1:31" x14ac:dyDescent="0.2">
      <c r="A15" s="153"/>
      <c r="B15" s="143" t="s">
        <v>102</v>
      </c>
      <c r="C15" s="293"/>
      <c r="D15" s="294"/>
      <c r="E15" s="144">
        <f t="shared" si="1"/>
        <v>0</v>
      </c>
      <c r="F15" s="165"/>
      <c r="G15" s="166"/>
      <c r="H15" s="248"/>
      <c r="I15" s="248"/>
      <c r="J15" s="248"/>
      <c r="K15" s="148"/>
      <c r="L15" s="185"/>
      <c r="M15" s="189">
        <f>DATOS!N$51</f>
        <v>0</v>
      </c>
      <c r="N15" s="181"/>
      <c r="O15" s="150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1"/>
      <c r="AA15" s="1"/>
      <c r="AB15" s="1"/>
      <c r="AC15" s="1"/>
    </row>
    <row r="16" spans="1:31" ht="13.5" thickBot="1" x14ac:dyDescent="0.25">
      <c r="A16" s="153"/>
      <c r="B16" s="158" t="s">
        <v>103</v>
      </c>
      <c r="C16" s="295"/>
      <c r="D16" s="296"/>
      <c r="E16" s="299">
        <f t="shared" si="1"/>
        <v>0</v>
      </c>
      <c r="F16" s="297"/>
      <c r="G16" s="297"/>
      <c r="H16" s="298"/>
      <c r="I16" s="298"/>
      <c r="J16" s="298"/>
      <c r="K16" s="159"/>
      <c r="L16" s="187"/>
      <c r="M16" s="191">
        <f>DATOS!O$51</f>
        <v>0</v>
      </c>
      <c r="N16" s="182"/>
      <c r="O16" s="150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1"/>
      <c r="AA16" s="1"/>
      <c r="AB16" s="1"/>
      <c r="AC16" s="1"/>
    </row>
    <row r="17" spans="3:29" x14ac:dyDescent="0.2">
      <c r="C17" s="141">
        <f>SUM(C5:C16)</f>
        <v>0</v>
      </c>
      <c r="D17" s="141">
        <f t="shared" ref="D17:E17" si="3">SUM(D5:D16)</f>
        <v>0</v>
      </c>
      <c r="E17" s="141">
        <f t="shared" si="3"/>
        <v>0</v>
      </c>
      <c r="F17" s="141">
        <f>SUM(F5:F16)</f>
        <v>0</v>
      </c>
      <c r="G17" s="141">
        <f>SUM(G5:G16)</f>
        <v>0</v>
      </c>
      <c r="H17" s="141">
        <f t="shared" ref="H17:K17" si="4">SUM(H5:H16)</f>
        <v>0</v>
      </c>
      <c r="I17" s="141">
        <f t="shared" si="4"/>
        <v>0</v>
      </c>
      <c r="J17" s="141">
        <f>SUM(J5:J16)</f>
        <v>0</v>
      </c>
      <c r="K17" s="141">
        <f t="shared" si="4"/>
        <v>0</v>
      </c>
      <c r="L17" s="150">
        <f>SUM(L5:L16)</f>
        <v>0</v>
      </c>
      <c r="M17" s="150">
        <f>SUM(M5:M16)</f>
        <v>0</v>
      </c>
      <c r="N17" s="150"/>
      <c r="O17" s="150"/>
      <c r="P17" s="224"/>
      <c r="Q17" s="224"/>
      <c r="R17" s="224"/>
      <c r="S17" s="224"/>
      <c r="T17" s="1"/>
      <c r="U17" s="1"/>
      <c r="V17" s="224"/>
      <c r="W17" s="224"/>
      <c r="X17" s="224"/>
      <c r="Y17" s="224"/>
      <c r="Z17" s="1"/>
      <c r="AA17" s="1"/>
      <c r="AB17" s="1"/>
      <c r="AC17" s="1"/>
    </row>
    <row r="18" spans="3:29" x14ac:dyDescent="0.2"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1"/>
      <c r="AA18" s="1"/>
      <c r="AB18" s="1"/>
      <c r="AC18" s="1"/>
    </row>
    <row r="19" spans="3:29" x14ac:dyDescent="0.2"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1"/>
      <c r="AA19" s="1"/>
      <c r="AB19" s="1"/>
      <c r="AC19" s="1"/>
    </row>
    <row r="20" spans="3:29" x14ac:dyDescent="0.2"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1"/>
      <c r="AA20" s="1"/>
      <c r="AB20" s="1"/>
      <c r="AC20" s="1"/>
    </row>
    <row r="21" spans="3:29" x14ac:dyDescent="0.2">
      <c r="C21" s="141"/>
      <c r="D21" s="141"/>
      <c r="E21" s="141"/>
      <c r="F21" s="141"/>
      <c r="G21" s="141"/>
      <c r="H21" s="141"/>
      <c r="I21" s="141"/>
      <c r="J21" s="141"/>
      <c r="K21" s="150"/>
      <c r="L21" s="150"/>
      <c r="M21" s="150"/>
      <c r="N21" s="150"/>
      <c r="O21" s="150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1"/>
      <c r="AA21" s="1"/>
      <c r="AB21" s="1"/>
      <c r="AC21" s="1"/>
    </row>
    <row r="22" spans="3:29" x14ac:dyDescent="0.2">
      <c r="C22" s="141"/>
      <c r="D22" s="141"/>
      <c r="E22" s="141"/>
      <c r="F22" s="300"/>
      <c r="G22" s="300"/>
      <c r="H22" s="300"/>
      <c r="I22" s="300"/>
      <c r="J22" s="141"/>
      <c r="K22" s="192"/>
      <c r="L22" s="193"/>
      <c r="M22" s="194"/>
      <c r="N22" s="194"/>
      <c r="O22" s="150"/>
      <c r="P22" s="1"/>
      <c r="Q22" s="224"/>
      <c r="R22" s="224"/>
      <c r="S22" s="224"/>
      <c r="T22" s="224"/>
      <c r="U22" s="224"/>
      <c r="V22" s="224"/>
      <c r="W22" s="224"/>
      <c r="X22" s="224"/>
      <c r="Y22" s="224"/>
      <c r="Z22" s="1"/>
      <c r="AA22" s="1"/>
      <c r="AB22" s="1"/>
      <c r="AC22" s="1"/>
    </row>
    <row r="23" spans="3:29" x14ac:dyDescent="0.2">
      <c r="C23" s="141"/>
      <c r="D23" s="141"/>
      <c r="E23" s="141"/>
      <c r="F23" s="300"/>
      <c r="G23" s="301"/>
      <c r="H23" s="302"/>
      <c r="I23" s="300"/>
      <c r="J23" s="141"/>
      <c r="K23" s="195"/>
      <c r="L23" s="196"/>
      <c r="M23" s="197"/>
      <c r="N23" s="151"/>
      <c r="O23" s="198"/>
      <c r="P23" s="151"/>
      <c r="Q23" s="141"/>
      <c r="R23" s="141"/>
      <c r="S23" s="141"/>
      <c r="T23" s="141"/>
      <c r="U23" s="141"/>
      <c r="V23" s="141"/>
      <c r="W23" s="141"/>
      <c r="X23" s="141"/>
      <c r="Y23" s="141"/>
    </row>
    <row r="24" spans="3:29" x14ac:dyDescent="0.2">
      <c r="C24" s="141"/>
      <c r="D24" s="141"/>
      <c r="E24" s="141"/>
      <c r="F24" s="300"/>
      <c r="G24" s="300"/>
      <c r="H24" s="300"/>
      <c r="I24" s="300"/>
      <c r="J24" s="141"/>
      <c r="K24" s="195"/>
      <c r="L24" s="192"/>
      <c r="M24" s="197"/>
      <c r="N24" s="199"/>
      <c r="O24" s="198"/>
      <c r="P24" s="200"/>
      <c r="Q24" s="141"/>
      <c r="R24" s="141"/>
      <c r="S24" s="141"/>
      <c r="T24" s="141"/>
      <c r="U24" s="141"/>
      <c r="V24" s="141"/>
      <c r="W24" s="141"/>
      <c r="X24" s="141"/>
      <c r="Y24" s="141"/>
    </row>
    <row r="25" spans="3:29" x14ac:dyDescent="0.2">
      <c r="C25" s="141"/>
      <c r="D25" s="141"/>
      <c r="E25" s="141"/>
      <c r="F25" s="300"/>
      <c r="G25" s="300"/>
      <c r="H25" s="300"/>
      <c r="I25" s="300"/>
      <c r="J25" s="141"/>
      <c r="K25" s="195"/>
      <c r="L25" s="196"/>
      <c r="M25" s="197"/>
      <c r="N25" s="199"/>
      <c r="O25" s="198"/>
      <c r="P25" s="200"/>
      <c r="Q25" s="141"/>
      <c r="R25" s="141"/>
      <c r="S25" s="141"/>
      <c r="T25" s="141"/>
      <c r="U25" s="141"/>
      <c r="V25" s="141"/>
      <c r="W25" s="141"/>
      <c r="X25" s="141"/>
      <c r="Y25" s="141"/>
    </row>
    <row r="26" spans="3:29" x14ac:dyDescent="0.2">
      <c r="C26" s="141"/>
      <c r="D26" s="141"/>
      <c r="E26" s="141"/>
      <c r="F26" s="300"/>
      <c r="G26" s="300"/>
      <c r="H26" s="300"/>
      <c r="I26" s="300"/>
      <c r="J26" s="141"/>
      <c r="K26" s="150"/>
      <c r="L26" s="150"/>
      <c r="M26" s="150"/>
      <c r="N26" s="150"/>
      <c r="O26" s="150"/>
      <c r="P26" s="150"/>
      <c r="Q26" s="141"/>
      <c r="R26" s="141"/>
      <c r="S26" s="141"/>
      <c r="T26" s="141"/>
      <c r="U26" s="141"/>
      <c r="V26" s="141"/>
      <c r="W26" s="141"/>
      <c r="X26" s="141"/>
      <c r="Y26" s="141"/>
    </row>
    <row r="27" spans="3:29" x14ac:dyDescent="0.2">
      <c r="C27" s="141"/>
      <c r="D27" s="141"/>
      <c r="E27" s="141"/>
      <c r="F27" s="300"/>
      <c r="G27" s="300"/>
      <c r="H27" s="300"/>
      <c r="I27" s="300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</row>
    <row r="28" spans="3:29" x14ac:dyDescent="0.2"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</row>
    <row r="29" spans="3:29" x14ac:dyDescent="0.2"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</row>
    <row r="30" spans="3:29" x14ac:dyDescent="0.2"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</row>
    <row r="31" spans="3:29" x14ac:dyDescent="0.2"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</row>
    <row r="32" spans="3:29" x14ac:dyDescent="0.2"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</row>
    <row r="33" spans="3:25" x14ac:dyDescent="0.2"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</row>
    <row r="34" spans="3:25" x14ac:dyDescent="0.2"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</row>
    <row r="35" spans="3:25" x14ac:dyDescent="0.2"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</row>
    <row r="36" spans="3:25" x14ac:dyDescent="0.2"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</row>
    <row r="37" spans="3:25" x14ac:dyDescent="0.2"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</row>
    <row r="38" spans="3:25" x14ac:dyDescent="0.2"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</row>
    <row r="39" spans="3:25" x14ac:dyDescent="0.2"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</row>
    <row r="40" spans="3:25" x14ac:dyDescent="0.2"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</row>
    <row r="41" spans="3:25" x14ac:dyDescent="0.2"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</row>
    <row r="42" spans="3:25" x14ac:dyDescent="0.2"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</row>
    <row r="43" spans="3:25" x14ac:dyDescent="0.2"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</row>
    <row r="44" spans="3:25" x14ac:dyDescent="0.2"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</row>
    <row r="45" spans="3:25" x14ac:dyDescent="0.2"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</row>
    <row r="46" spans="3:25" x14ac:dyDescent="0.2"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</row>
    <row r="47" spans="3:25" x14ac:dyDescent="0.2"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</row>
    <row r="48" spans="3:25" x14ac:dyDescent="0.2"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</row>
    <row r="49" spans="3:25" x14ac:dyDescent="0.2"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</row>
    <row r="50" spans="3:25" x14ac:dyDescent="0.2"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</row>
    <row r="51" spans="3:25" x14ac:dyDescent="0.2"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</row>
    <row r="52" spans="3:25" x14ac:dyDescent="0.2"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</row>
    <row r="53" spans="3:25" x14ac:dyDescent="0.2"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</row>
    <row r="54" spans="3:25" x14ac:dyDescent="0.2"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</row>
    <row r="55" spans="3:25" x14ac:dyDescent="0.2"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</row>
    <row r="56" spans="3:25" x14ac:dyDescent="0.2"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</row>
    <row r="57" spans="3:25" x14ac:dyDescent="0.2"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</row>
    <row r="58" spans="3:25" x14ac:dyDescent="0.2"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</row>
    <row r="59" spans="3:25" x14ac:dyDescent="0.2"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</row>
    <row r="60" spans="3:25" x14ac:dyDescent="0.2"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</row>
    <row r="61" spans="3:25" x14ac:dyDescent="0.2"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</row>
    <row r="62" spans="3:25" x14ac:dyDescent="0.2"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</row>
    <row r="63" spans="3:25" x14ac:dyDescent="0.2"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</row>
    <row r="64" spans="3:25" x14ac:dyDescent="0.2"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</row>
    <row r="65" spans="3:25" x14ac:dyDescent="0.2"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</row>
    <row r="66" spans="3:25" x14ac:dyDescent="0.2"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</row>
    <row r="67" spans="3:25" x14ac:dyDescent="0.2"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</row>
    <row r="68" spans="3:25" x14ac:dyDescent="0.2"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</row>
    <row r="69" spans="3:25" x14ac:dyDescent="0.2"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</row>
    <row r="70" spans="3:25" x14ac:dyDescent="0.2"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</row>
    <row r="71" spans="3:25" x14ac:dyDescent="0.2"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</row>
    <row r="72" spans="3:25" x14ac:dyDescent="0.2"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</row>
    <row r="73" spans="3:25" x14ac:dyDescent="0.2"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</row>
    <row r="74" spans="3:25" x14ac:dyDescent="0.2"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</row>
    <row r="75" spans="3:25" x14ac:dyDescent="0.2"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</row>
    <row r="76" spans="3:25" x14ac:dyDescent="0.2"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</row>
    <row r="77" spans="3:25" x14ac:dyDescent="0.2"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</row>
    <row r="78" spans="3:25" x14ac:dyDescent="0.2"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</row>
    <row r="79" spans="3:25" x14ac:dyDescent="0.2"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</row>
    <row r="80" spans="3:25" x14ac:dyDescent="0.2"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</row>
    <row r="81" spans="3:25" x14ac:dyDescent="0.2"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</row>
    <row r="82" spans="3:25" x14ac:dyDescent="0.2"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</row>
    <row r="83" spans="3:25" x14ac:dyDescent="0.2"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</row>
    <row r="84" spans="3:25" x14ac:dyDescent="0.2"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</row>
    <row r="85" spans="3:25" x14ac:dyDescent="0.2"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</row>
    <row r="86" spans="3:25" x14ac:dyDescent="0.2"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</row>
    <row r="87" spans="3:25" x14ac:dyDescent="0.2"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</row>
    <row r="88" spans="3:25" x14ac:dyDescent="0.2"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</row>
    <row r="89" spans="3:25" x14ac:dyDescent="0.2"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</row>
    <row r="90" spans="3:25" x14ac:dyDescent="0.2"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  <c r="Y90" s="141"/>
    </row>
    <row r="91" spans="3:25" x14ac:dyDescent="0.2"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</row>
    <row r="92" spans="3:25" x14ac:dyDescent="0.2"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</row>
    <row r="93" spans="3:25" x14ac:dyDescent="0.2"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1"/>
    </row>
    <row r="94" spans="3:25" x14ac:dyDescent="0.2"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</row>
    <row r="95" spans="3:25" x14ac:dyDescent="0.2"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</row>
    <row r="96" spans="3:25" x14ac:dyDescent="0.2"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</row>
    <row r="97" spans="3:25" x14ac:dyDescent="0.2"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</row>
    <row r="98" spans="3:25" x14ac:dyDescent="0.2"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</row>
    <row r="99" spans="3:25" x14ac:dyDescent="0.2"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</row>
    <row r="100" spans="3:25" x14ac:dyDescent="0.2"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</row>
    <row r="101" spans="3:25" x14ac:dyDescent="0.2"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</row>
    <row r="102" spans="3:25" x14ac:dyDescent="0.2"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</row>
    <row r="103" spans="3:25" x14ac:dyDescent="0.2"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</row>
    <row r="104" spans="3:25" x14ac:dyDescent="0.2"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</row>
    <row r="105" spans="3:25" x14ac:dyDescent="0.2"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</row>
    <row r="106" spans="3:25" x14ac:dyDescent="0.2"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</row>
    <row r="107" spans="3:25" x14ac:dyDescent="0.2"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</row>
    <row r="108" spans="3:25" x14ac:dyDescent="0.2"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</row>
    <row r="109" spans="3:25" x14ac:dyDescent="0.2"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</row>
    <row r="110" spans="3:25" x14ac:dyDescent="0.2"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</row>
    <row r="111" spans="3:25" x14ac:dyDescent="0.2"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</row>
    <row r="112" spans="3:25" x14ac:dyDescent="0.2"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</row>
    <row r="113" spans="3:25" x14ac:dyDescent="0.2"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</row>
    <row r="114" spans="3:25" x14ac:dyDescent="0.2"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</row>
    <row r="115" spans="3:25" x14ac:dyDescent="0.2"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</row>
    <row r="116" spans="3:25" x14ac:dyDescent="0.2"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</row>
    <row r="117" spans="3:25" x14ac:dyDescent="0.2"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</row>
    <row r="118" spans="3:25" x14ac:dyDescent="0.2"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</row>
    <row r="119" spans="3:25" x14ac:dyDescent="0.2"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</row>
    <row r="120" spans="3:25" x14ac:dyDescent="0.2"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</row>
    <row r="121" spans="3:25" x14ac:dyDescent="0.2"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</row>
    <row r="122" spans="3:25" x14ac:dyDescent="0.2"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</row>
    <row r="123" spans="3:25" x14ac:dyDescent="0.2"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</row>
    <row r="124" spans="3:25" x14ac:dyDescent="0.2"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</row>
    <row r="125" spans="3:25" x14ac:dyDescent="0.2"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</row>
    <row r="126" spans="3:25" x14ac:dyDescent="0.2"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</row>
    <row r="127" spans="3:25" x14ac:dyDescent="0.2"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</row>
    <row r="128" spans="3:25" x14ac:dyDescent="0.2"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</row>
    <row r="129" spans="3:25" x14ac:dyDescent="0.2"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</row>
    <row r="130" spans="3:25" x14ac:dyDescent="0.2"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</row>
    <row r="131" spans="3:25" x14ac:dyDescent="0.2"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</row>
    <row r="132" spans="3:25" x14ac:dyDescent="0.2"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</row>
    <row r="133" spans="3:25" x14ac:dyDescent="0.2"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</row>
    <row r="134" spans="3:25" x14ac:dyDescent="0.2"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</row>
    <row r="135" spans="3:25" x14ac:dyDescent="0.2"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</row>
    <row r="136" spans="3:25" x14ac:dyDescent="0.2"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</row>
    <row r="137" spans="3:25" x14ac:dyDescent="0.2"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</row>
    <row r="138" spans="3:25" x14ac:dyDescent="0.2"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</row>
    <row r="139" spans="3:25" x14ac:dyDescent="0.2"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</row>
    <row r="140" spans="3:25" x14ac:dyDescent="0.2"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</row>
    <row r="141" spans="3:25" x14ac:dyDescent="0.2"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</row>
    <row r="142" spans="3:25" x14ac:dyDescent="0.2"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</row>
    <row r="143" spans="3:25" x14ac:dyDescent="0.2"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</row>
    <row r="144" spans="3:25" x14ac:dyDescent="0.2"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</row>
    <row r="145" spans="3:25" x14ac:dyDescent="0.2"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</row>
    <row r="146" spans="3:25" x14ac:dyDescent="0.2"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</row>
    <row r="147" spans="3:25" x14ac:dyDescent="0.2"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</row>
    <row r="148" spans="3:25" x14ac:dyDescent="0.2"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</row>
    <row r="149" spans="3:25" x14ac:dyDescent="0.2"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</row>
    <row r="150" spans="3:25" x14ac:dyDescent="0.2"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</row>
    <row r="151" spans="3:25" x14ac:dyDescent="0.2"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</row>
    <row r="152" spans="3:25" x14ac:dyDescent="0.2"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</row>
    <row r="153" spans="3:25" x14ac:dyDescent="0.2"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</row>
    <row r="154" spans="3:25" x14ac:dyDescent="0.2"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</row>
    <row r="155" spans="3:25" x14ac:dyDescent="0.2"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</row>
    <row r="156" spans="3:25" x14ac:dyDescent="0.2"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</row>
    <row r="157" spans="3:25" x14ac:dyDescent="0.2"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</row>
    <row r="158" spans="3:25" x14ac:dyDescent="0.2"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</row>
    <row r="159" spans="3:25" x14ac:dyDescent="0.2"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</row>
    <row r="160" spans="3:25" x14ac:dyDescent="0.2"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</row>
    <row r="161" spans="3:25" x14ac:dyDescent="0.2"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</row>
    <row r="162" spans="3:25" x14ac:dyDescent="0.2"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</row>
    <row r="163" spans="3:25" x14ac:dyDescent="0.2"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</row>
    <row r="164" spans="3:25" x14ac:dyDescent="0.2"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</row>
    <row r="165" spans="3:25" x14ac:dyDescent="0.2"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</row>
    <row r="166" spans="3:25" x14ac:dyDescent="0.2"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</row>
    <row r="167" spans="3:25" x14ac:dyDescent="0.2"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</row>
    <row r="168" spans="3:25" x14ac:dyDescent="0.2"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</row>
    <row r="169" spans="3:25" x14ac:dyDescent="0.2"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</row>
    <row r="170" spans="3:25" x14ac:dyDescent="0.2"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</row>
    <row r="171" spans="3:25" x14ac:dyDescent="0.2"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</row>
    <row r="172" spans="3:25" x14ac:dyDescent="0.2"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</row>
    <row r="173" spans="3:25" x14ac:dyDescent="0.2"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</row>
    <row r="174" spans="3:25" x14ac:dyDescent="0.2"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</row>
    <row r="175" spans="3:25" x14ac:dyDescent="0.2"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</row>
    <row r="176" spans="3:25" x14ac:dyDescent="0.2"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</row>
    <row r="177" spans="3:25" x14ac:dyDescent="0.2"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</row>
    <row r="178" spans="3:25" x14ac:dyDescent="0.2"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</row>
    <row r="179" spans="3:25" x14ac:dyDescent="0.2"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</row>
    <row r="180" spans="3:25" x14ac:dyDescent="0.2"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</row>
    <row r="181" spans="3:25" x14ac:dyDescent="0.2"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</row>
    <row r="182" spans="3:25" x14ac:dyDescent="0.2"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</row>
    <row r="183" spans="3:25" x14ac:dyDescent="0.2"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</row>
    <row r="184" spans="3:25" x14ac:dyDescent="0.2"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</row>
    <row r="185" spans="3:25" x14ac:dyDescent="0.2"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</row>
    <row r="186" spans="3:25" x14ac:dyDescent="0.2"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</row>
    <row r="187" spans="3:25" x14ac:dyDescent="0.2"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</row>
    <row r="188" spans="3:25" x14ac:dyDescent="0.2"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</row>
    <row r="189" spans="3:25" x14ac:dyDescent="0.2"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</row>
    <row r="190" spans="3:25" x14ac:dyDescent="0.2"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</row>
    <row r="191" spans="3:25" x14ac:dyDescent="0.2"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</row>
    <row r="192" spans="3:25" x14ac:dyDescent="0.2"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</row>
    <row r="193" spans="3:25" x14ac:dyDescent="0.2"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</row>
    <row r="194" spans="3:25" x14ac:dyDescent="0.2"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</row>
    <row r="195" spans="3:25" x14ac:dyDescent="0.2"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</row>
    <row r="196" spans="3:25" x14ac:dyDescent="0.2"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</row>
    <row r="197" spans="3:25" x14ac:dyDescent="0.2"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</row>
    <row r="198" spans="3:25" x14ac:dyDescent="0.2"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</row>
    <row r="199" spans="3:25" x14ac:dyDescent="0.2"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</row>
    <row r="200" spans="3:25" x14ac:dyDescent="0.2"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</row>
    <row r="201" spans="3:25" x14ac:dyDescent="0.2"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</row>
    <row r="202" spans="3:25" x14ac:dyDescent="0.2"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</row>
    <row r="203" spans="3:25" x14ac:dyDescent="0.2"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</row>
    <row r="204" spans="3:25" x14ac:dyDescent="0.2"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</row>
    <row r="205" spans="3:25" x14ac:dyDescent="0.2"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</row>
    <row r="206" spans="3:25" x14ac:dyDescent="0.2"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</row>
    <row r="207" spans="3:25" x14ac:dyDescent="0.2"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</row>
    <row r="208" spans="3:25" x14ac:dyDescent="0.2"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</row>
    <row r="209" spans="3:25" x14ac:dyDescent="0.2"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</row>
    <row r="210" spans="3:25" x14ac:dyDescent="0.2"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</row>
    <row r="211" spans="3:25" x14ac:dyDescent="0.2"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</row>
    <row r="212" spans="3:25" x14ac:dyDescent="0.2"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</row>
    <row r="213" spans="3:25" x14ac:dyDescent="0.2"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</row>
    <row r="214" spans="3:25" x14ac:dyDescent="0.2"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</row>
    <row r="215" spans="3:25" x14ac:dyDescent="0.2"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</row>
    <row r="216" spans="3:25" x14ac:dyDescent="0.2"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</row>
    <row r="217" spans="3:25" x14ac:dyDescent="0.2"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</row>
    <row r="218" spans="3:25" x14ac:dyDescent="0.2"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</row>
    <row r="219" spans="3:25" x14ac:dyDescent="0.2"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</row>
    <row r="220" spans="3:25" x14ac:dyDescent="0.2"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</row>
    <row r="221" spans="3:25" x14ac:dyDescent="0.2"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</row>
    <row r="222" spans="3:25" x14ac:dyDescent="0.2"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</row>
    <row r="223" spans="3:25" x14ac:dyDescent="0.2"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</row>
    <row r="224" spans="3:25" x14ac:dyDescent="0.2"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</row>
    <row r="225" spans="3:25" x14ac:dyDescent="0.2"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</row>
    <row r="226" spans="3:25" x14ac:dyDescent="0.2"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</row>
    <row r="227" spans="3:25" x14ac:dyDescent="0.2"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</row>
    <row r="228" spans="3:25" x14ac:dyDescent="0.2"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</row>
    <row r="229" spans="3:25" x14ac:dyDescent="0.2"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</row>
    <row r="230" spans="3:25" x14ac:dyDescent="0.2"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</row>
    <row r="231" spans="3:25" x14ac:dyDescent="0.2"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</row>
    <row r="232" spans="3:25" x14ac:dyDescent="0.2"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</row>
    <row r="233" spans="3:25" x14ac:dyDescent="0.2"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</row>
    <row r="234" spans="3:25" x14ac:dyDescent="0.2"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</row>
    <row r="235" spans="3:25" x14ac:dyDescent="0.2"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</row>
    <row r="236" spans="3:25" x14ac:dyDescent="0.2"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</row>
    <row r="237" spans="3:25" x14ac:dyDescent="0.2"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</row>
    <row r="238" spans="3:25" x14ac:dyDescent="0.2"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  <c r="V238" s="141"/>
      <c r="W238" s="141"/>
      <c r="X238" s="141"/>
      <c r="Y238" s="141"/>
    </row>
    <row r="239" spans="3:25" x14ac:dyDescent="0.2"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1"/>
      <c r="V239" s="141"/>
      <c r="W239" s="141"/>
      <c r="X239" s="141"/>
      <c r="Y239" s="141"/>
    </row>
    <row r="240" spans="3:25" x14ac:dyDescent="0.2">
      <c r="C240" s="141"/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1"/>
      <c r="O240" s="141"/>
      <c r="P240" s="141"/>
      <c r="Q240" s="141"/>
      <c r="R240" s="141"/>
      <c r="S240" s="141"/>
      <c r="T240" s="141"/>
      <c r="U240" s="141"/>
      <c r="V240" s="141"/>
      <c r="W240" s="141"/>
      <c r="X240" s="141"/>
      <c r="Y240" s="141"/>
    </row>
    <row r="241" spans="3:25" x14ac:dyDescent="0.2"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1"/>
      <c r="V241" s="141"/>
      <c r="W241" s="141"/>
      <c r="X241" s="141"/>
      <c r="Y241" s="141"/>
    </row>
    <row r="242" spans="3:25" x14ac:dyDescent="0.2"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  <c r="V242" s="141"/>
      <c r="W242" s="141"/>
      <c r="X242" s="141"/>
      <c r="Y242" s="141"/>
    </row>
    <row r="243" spans="3:25" x14ac:dyDescent="0.2"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1"/>
      <c r="V243" s="141"/>
      <c r="W243" s="141"/>
      <c r="X243" s="141"/>
      <c r="Y243" s="141"/>
    </row>
    <row r="244" spans="3:25" x14ac:dyDescent="0.2"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</row>
    <row r="245" spans="3:25" x14ac:dyDescent="0.2"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  <c r="V245" s="141"/>
      <c r="W245" s="141"/>
      <c r="X245" s="141"/>
      <c r="Y245" s="141"/>
    </row>
    <row r="246" spans="3:25" x14ac:dyDescent="0.2"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  <c r="V246" s="141"/>
      <c r="W246" s="141"/>
      <c r="X246" s="141"/>
      <c r="Y246" s="141"/>
    </row>
    <row r="247" spans="3:25" x14ac:dyDescent="0.2"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  <c r="V247" s="141"/>
      <c r="W247" s="141"/>
      <c r="X247" s="141"/>
      <c r="Y247" s="141"/>
    </row>
    <row r="248" spans="3:25" x14ac:dyDescent="0.2"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  <c r="W248" s="141"/>
      <c r="X248" s="141"/>
      <c r="Y248" s="141"/>
    </row>
    <row r="249" spans="3:25" x14ac:dyDescent="0.2"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  <c r="V249" s="141"/>
      <c r="W249" s="141"/>
      <c r="X249" s="141"/>
      <c r="Y249" s="141"/>
    </row>
    <row r="250" spans="3:25" x14ac:dyDescent="0.2"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  <c r="W250" s="141"/>
      <c r="X250" s="141"/>
      <c r="Y250" s="141"/>
    </row>
    <row r="251" spans="3:25" x14ac:dyDescent="0.2"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  <c r="V251" s="141"/>
      <c r="W251" s="141"/>
      <c r="X251" s="141"/>
      <c r="Y251" s="141"/>
    </row>
    <row r="252" spans="3:25" x14ac:dyDescent="0.2"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  <c r="V252" s="141"/>
      <c r="W252" s="141"/>
      <c r="X252" s="141"/>
      <c r="Y252" s="141"/>
    </row>
    <row r="253" spans="3:25" x14ac:dyDescent="0.2">
      <c r="C253" s="141"/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1"/>
      <c r="O253" s="141"/>
      <c r="P253" s="141"/>
      <c r="Q253" s="141"/>
      <c r="R253" s="141"/>
      <c r="S253" s="141"/>
      <c r="T253" s="141"/>
      <c r="U253" s="141"/>
      <c r="V253" s="141"/>
      <c r="W253" s="141"/>
      <c r="X253" s="141"/>
      <c r="Y253" s="141"/>
    </row>
    <row r="254" spans="3:25" x14ac:dyDescent="0.2"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  <c r="V254" s="141"/>
      <c r="W254" s="141"/>
      <c r="X254" s="141"/>
      <c r="Y254" s="141"/>
    </row>
    <row r="255" spans="3:25" x14ac:dyDescent="0.2"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1"/>
      <c r="V255" s="141"/>
      <c r="W255" s="141"/>
      <c r="X255" s="141"/>
      <c r="Y255" s="141"/>
    </row>
    <row r="256" spans="3:25" x14ac:dyDescent="0.2"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1"/>
      <c r="V256" s="141"/>
      <c r="W256" s="141"/>
      <c r="X256" s="141"/>
      <c r="Y256" s="141"/>
    </row>
    <row r="257" spans="3:25" x14ac:dyDescent="0.2"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  <c r="V257" s="141"/>
      <c r="W257" s="141"/>
      <c r="X257" s="141"/>
      <c r="Y257" s="141"/>
    </row>
    <row r="258" spans="3:25" x14ac:dyDescent="0.2"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  <c r="V258" s="141"/>
      <c r="W258" s="141"/>
      <c r="X258" s="141"/>
      <c r="Y258" s="141"/>
    </row>
    <row r="259" spans="3:25" x14ac:dyDescent="0.2"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  <c r="W259" s="141"/>
      <c r="X259" s="141"/>
      <c r="Y259" s="141"/>
    </row>
    <row r="260" spans="3:25" x14ac:dyDescent="0.2"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  <c r="Y260" s="141"/>
    </row>
    <row r="261" spans="3:25" x14ac:dyDescent="0.2"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141"/>
    </row>
    <row r="262" spans="3:25" x14ac:dyDescent="0.2"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  <c r="Y262" s="141"/>
    </row>
    <row r="263" spans="3:25" x14ac:dyDescent="0.2"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</row>
    <row r="264" spans="3:25" x14ac:dyDescent="0.2"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  <c r="Y264" s="141"/>
    </row>
    <row r="265" spans="3:25" x14ac:dyDescent="0.2"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  <c r="Y265" s="141"/>
    </row>
    <row r="266" spans="3:25" x14ac:dyDescent="0.2">
      <c r="C266" s="141"/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  <c r="S266" s="141"/>
      <c r="T266" s="141"/>
      <c r="U266" s="141"/>
      <c r="V266" s="141"/>
      <c r="W266" s="141"/>
      <c r="X266" s="141"/>
      <c r="Y266" s="141"/>
    </row>
    <row r="267" spans="3:25" x14ac:dyDescent="0.2"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  <c r="Y267" s="141"/>
    </row>
    <row r="268" spans="3:25" x14ac:dyDescent="0.2"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  <c r="W268" s="141"/>
      <c r="X268" s="141"/>
      <c r="Y268" s="141"/>
    </row>
    <row r="269" spans="3:25" x14ac:dyDescent="0.2"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  <c r="Y269" s="141"/>
    </row>
    <row r="270" spans="3:25" x14ac:dyDescent="0.2"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  <c r="Y270" s="141"/>
    </row>
    <row r="271" spans="3:25" x14ac:dyDescent="0.2"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</row>
    <row r="272" spans="3:25" x14ac:dyDescent="0.2"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  <c r="Y272" s="141"/>
    </row>
    <row r="273" spans="3:25" x14ac:dyDescent="0.2"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  <c r="Y273" s="141"/>
    </row>
    <row r="274" spans="3:25" x14ac:dyDescent="0.2"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  <c r="V274" s="141"/>
      <c r="W274" s="141"/>
      <c r="X274" s="141"/>
      <c r="Y274" s="141"/>
    </row>
    <row r="275" spans="3:25" x14ac:dyDescent="0.2"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  <c r="Y275" s="141"/>
    </row>
    <row r="276" spans="3:25" x14ac:dyDescent="0.2"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</row>
    <row r="277" spans="3:25" x14ac:dyDescent="0.2"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  <c r="Y277" s="141"/>
    </row>
    <row r="278" spans="3:25" x14ac:dyDescent="0.2"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  <c r="Y278" s="141"/>
    </row>
    <row r="279" spans="3:25" x14ac:dyDescent="0.2">
      <c r="C279" s="141"/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1"/>
      <c r="O279" s="141"/>
      <c r="P279" s="141"/>
      <c r="Q279" s="141"/>
      <c r="R279" s="141"/>
      <c r="S279" s="141"/>
      <c r="T279" s="141"/>
      <c r="U279" s="141"/>
      <c r="V279" s="141"/>
      <c r="W279" s="141"/>
      <c r="X279" s="141"/>
      <c r="Y279" s="141"/>
    </row>
    <row r="280" spans="3:25" x14ac:dyDescent="0.2"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  <c r="Y280" s="141"/>
    </row>
    <row r="281" spans="3:25" x14ac:dyDescent="0.2"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</row>
    <row r="282" spans="3:25" x14ac:dyDescent="0.2"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  <c r="Y282" s="141"/>
    </row>
    <row r="283" spans="3:25" x14ac:dyDescent="0.2"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  <c r="Y283" s="141"/>
    </row>
    <row r="284" spans="3:25" x14ac:dyDescent="0.2"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</row>
    <row r="285" spans="3:25" x14ac:dyDescent="0.2"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  <c r="Y285" s="141"/>
    </row>
    <row r="286" spans="3:25" x14ac:dyDescent="0.2"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  <c r="Y286" s="141"/>
    </row>
    <row r="287" spans="3:25" x14ac:dyDescent="0.2"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  <c r="Y287" s="141"/>
    </row>
    <row r="288" spans="3:25" x14ac:dyDescent="0.2"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  <c r="Y288" s="141"/>
    </row>
    <row r="289" spans="3:25" x14ac:dyDescent="0.2"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  <c r="Y289" s="141"/>
    </row>
    <row r="290" spans="3:25" x14ac:dyDescent="0.2"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  <c r="Y290" s="141"/>
    </row>
    <row r="291" spans="3:25" x14ac:dyDescent="0.2"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</row>
    <row r="292" spans="3:25" x14ac:dyDescent="0.2">
      <c r="C292" s="141"/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  <c r="V292" s="141"/>
      <c r="W292" s="141"/>
      <c r="X292" s="141"/>
      <c r="Y292" s="141"/>
    </row>
    <row r="293" spans="3:25" x14ac:dyDescent="0.2"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141"/>
      <c r="W293" s="141"/>
      <c r="X293" s="141"/>
      <c r="Y293" s="141"/>
    </row>
    <row r="294" spans="3:25" x14ac:dyDescent="0.2"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  <c r="Y294" s="141"/>
    </row>
    <row r="295" spans="3:25" x14ac:dyDescent="0.2"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141"/>
      <c r="W295" s="141"/>
      <c r="X295" s="141"/>
      <c r="Y295" s="141"/>
    </row>
    <row r="296" spans="3:25" x14ac:dyDescent="0.2"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  <c r="Y296" s="141"/>
    </row>
    <row r="297" spans="3:25" x14ac:dyDescent="0.2"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  <c r="Y297" s="141"/>
    </row>
    <row r="298" spans="3:25" x14ac:dyDescent="0.2"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  <c r="Y298" s="141"/>
    </row>
    <row r="299" spans="3:25" x14ac:dyDescent="0.2"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  <c r="Y299" s="141"/>
    </row>
    <row r="300" spans="3:25" x14ac:dyDescent="0.2"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  <c r="Y300" s="141"/>
    </row>
    <row r="301" spans="3:25" x14ac:dyDescent="0.2"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  <c r="Y301" s="141"/>
    </row>
    <row r="302" spans="3:25" x14ac:dyDescent="0.2"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</row>
    <row r="303" spans="3:25" x14ac:dyDescent="0.2"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  <c r="Y303" s="141"/>
    </row>
    <row r="304" spans="3:25" x14ac:dyDescent="0.2"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  <c r="Y304" s="141"/>
    </row>
    <row r="305" spans="3:25" x14ac:dyDescent="0.2">
      <c r="C305" s="141"/>
      <c r="D305" s="141"/>
      <c r="E305" s="141"/>
      <c r="F305" s="141"/>
      <c r="G305" s="141"/>
      <c r="H305" s="141"/>
      <c r="I305" s="141"/>
      <c r="J305" s="141"/>
      <c r="K305" s="141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  <c r="V305" s="141"/>
      <c r="W305" s="141"/>
      <c r="X305" s="141"/>
      <c r="Y305" s="141"/>
    </row>
    <row r="306" spans="3:25" x14ac:dyDescent="0.2"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  <c r="Y306" s="141"/>
    </row>
    <row r="307" spans="3:25" x14ac:dyDescent="0.2"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  <c r="Y307" s="141"/>
    </row>
    <row r="308" spans="3:25" x14ac:dyDescent="0.2"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  <c r="Y308" s="141"/>
    </row>
    <row r="309" spans="3:25" x14ac:dyDescent="0.2"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  <c r="Y309" s="141"/>
    </row>
    <row r="310" spans="3:25" x14ac:dyDescent="0.2"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</row>
    <row r="311" spans="3:25" x14ac:dyDescent="0.2"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  <c r="Y311" s="141"/>
    </row>
    <row r="312" spans="3:25" x14ac:dyDescent="0.2"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  <c r="Y312" s="141"/>
    </row>
    <row r="313" spans="3:25" x14ac:dyDescent="0.2"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  <c r="Y313" s="141"/>
    </row>
    <row r="314" spans="3:25" x14ac:dyDescent="0.2"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  <c r="Y314" s="141"/>
    </row>
    <row r="315" spans="3:25" x14ac:dyDescent="0.2"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  <c r="Y315" s="141"/>
    </row>
    <row r="316" spans="3:25" x14ac:dyDescent="0.2"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  <c r="Y316" s="141"/>
    </row>
    <row r="317" spans="3:25" x14ac:dyDescent="0.2"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  <c r="Y317" s="141"/>
    </row>
    <row r="318" spans="3:25" x14ac:dyDescent="0.2">
      <c r="C318" s="141"/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141"/>
      <c r="W318" s="141"/>
      <c r="X318" s="141"/>
      <c r="Y318" s="141"/>
    </row>
    <row r="319" spans="3:25" x14ac:dyDescent="0.2"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  <c r="Y319" s="141"/>
    </row>
    <row r="320" spans="3:25" x14ac:dyDescent="0.2"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141"/>
    </row>
    <row r="321" spans="3:25" x14ac:dyDescent="0.2"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141"/>
      <c r="W321" s="141"/>
      <c r="X321" s="141"/>
      <c r="Y321" s="141"/>
    </row>
    <row r="322" spans="3:25" x14ac:dyDescent="0.2"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  <c r="Y322" s="141"/>
    </row>
    <row r="323" spans="3:25" x14ac:dyDescent="0.2"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141"/>
      <c r="W323" s="141"/>
      <c r="X323" s="141"/>
      <c r="Y323" s="141"/>
    </row>
    <row r="324" spans="3:25" x14ac:dyDescent="0.2"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141"/>
      <c r="W324" s="141"/>
      <c r="X324" s="141"/>
      <c r="Y324" s="141"/>
    </row>
    <row r="325" spans="3:25" x14ac:dyDescent="0.2"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</row>
    <row r="326" spans="3:25" x14ac:dyDescent="0.2"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</row>
    <row r="327" spans="3:25" x14ac:dyDescent="0.2"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  <c r="Y327" s="141"/>
    </row>
    <row r="328" spans="3:25" x14ac:dyDescent="0.2"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</row>
  </sheetData>
  <mergeCells count="3">
    <mergeCell ref="Q2:Y2"/>
    <mergeCell ref="C3:D3"/>
    <mergeCell ref="J3:K3"/>
  </mergeCells>
  <conditionalFormatting sqref="B5:B16">
    <cfRule type="expression" dxfId="0" priority="2">
      <formula>#REF!&lt;&gt;"SI"</formula>
    </cfRule>
  </conditionalFormatting>
  <pageMargins left="0.21" right="0.19" top="0.74803149606299213" bottom="0.74803149606299213" header="0.31496062992125984" footer="0.31496062992125984"/>
  <pageSetup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FP57"/>
  <sheetViews>
    <sheetView workbookViewId="0">
      <selection activeCell="J2" sqref="J2"/>
    </sheetView>
  </sheetViews>
  <sheetFormatPr baseColWidth="10" defaultColWidth="0" defaultRowHeight="12.75" zeroHeight="1" x14ac:dyDescent="0.2"/>
  <cols>
    <col min="1" max="1" width="11.42578125" style="126" customWidth="1"/>
    <col min="2" max="2" width="11.5703125" style="126" bestFit="1" customWidth="1"/>
    <col min="3" max="3" width="13" style="126" bestFit="1" customWidth="1"/>
    <col min="4" max="4" width="11.5703125" style="126" bestFit="1" customWidth="1"/>
    <col min="5" max="6" width="11.42578125" style="126" customWidth="1"/>
    <col min="7" max="7" width="15.28515625" style="126" bestFit="1" customWidth="1"/>
    <col min="8" max="10" width="11.42578125" style="126" customWidth="1"/>
    <col min="11" max="11" width="13" style="126" bestFit="1" customWidth="1"/>
    <col min="12" max="13" width="11.42578125" style="126" customWidth="1"/>
    <col min="14" max="14" width="15.28515625" style="126" bestFit="1" customWidth="1"/>
    <col min="15" max="15" width="0" style="126" hidden="1" customWidth="1"/>
    <col min="16" max="16" width="15" style="126" hidden="1" customWidth="1"/>
    <col min="17" max="37" width="0" style="126" hidden="1" customWidth="1"/>
    <col min="38" max="38" width="12.85546875" style="126" hidden="1" customWidth="1"/>
    <col min="39" max="39" width="13.140625" style="126" hidden="1" customWidth="1"/>
    <col min="40" max="41" width="0" style="126" hidden="1" customWidth="1"/>
    <col min="42" max="42" width="12.85546875" style="126" hidden="1" customWidth="1"/>
    <col min="43" max="43" width="13.140625" style="126" hidden="1" customWidth="1"/>
    <col min="44" max="45" width="0" style="126" hidden="1" customWidth="1"/>
    <col min="46" max="47" width="13.85546875" style="126" hidden="1" customWidth="1"/>
    <col min="48" max="49" width="0" style="126" hidden="1" customWidth="1"/>
    <col min="50" max="172" width="0" style="128" hidden="1" customWidth="1"/>
    <col min="173" max="16384" width="0" style="126" hidden="1"/>
  </cols>
  <sheetData>
    <row r="1" spans="1:172" s="1" customFormat="1" ht="60.75" customHeight="1" thickBot="1" x14ac:dyDescent="0.25">
      <c r="A1" s="126"/>
      <c r="B1" s="291" t="s">
        <v>27</v>
      </c>
      <c r="C1" s="291"/>
      <c r="D1" s="291"/>
      <c r="E1" s="291"/>
      <c r="F1" s="291"/>
      <c r="G1" s="291"/>
      <c r="H1" s="291"/>
      <c r="I1" s="291"/>
      <c r="J1" s="126"/>
      <c r="K1" s="126"/>
      <c r="L1" s="126"/>
      <c r="M1" s="126"/>
      <c r="N1" s="126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</row>
    <row r="2" spans="1:172" s="1" customFormat="1" ht="13.5" thickBot="1" x14ac:dyDescent="0.25">
      <c r="A2" s="126"/>
      <c r="B2" s="131" t="s">
        <v>4</v>
      </c>
      <c r="C2" s="132"/>
      <c r="D2" s="132"/>
      <c r="E2" s="133"/>
      <c r="F2" s="131" t="s">
        <v>5</v>
      </c>
      <c r="G2" s="132"/>
      <c r="H2" s="132"/>
      <c r="I2" s="133"/>
      <c r="J2" s="217" t="s">
        <v>6</v>
      </c>
      <c r="K2" s="5"/>
      <c r="L2" s="5"/>
      <c r="M2" s="6"/>
      <c r="N2" s="126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</row>
    <row r="3" spans="1:172" s="1" customFormat="1" ht="39" thickBot="1" x14ac:dyDescent="0.25">
      <c r="A3" s="126"/>
      <c r="B3" s="2" t="s">
        <v>0</v>
      </c>
      <c r="C3" s="3" t="s">
        <v>1</v>
      </c>
      <c r="D3" s="3" t="s">
        <v>2</v>
      </c>
      <c r="E3" s="7" t="s">
        <v>3</v>
      </c>
      <c r="F3" s="2" t="s">
        <v>0</v>
      </c>
      <c r="G3" s="3" t="s">
        <v>1</v>
      </c>
      <c r="H3" s="3" t="s">
        <v>2</v>
      </c>
      <c r="I3" s="7" t="s">
        <v>3</v>
      </c>
      <c r="J3" s="2" t="s">
        <v>0</v>
      </c>
      <c r="K3" s="3" t="s">
        <v>1</v>
      </c>
      <c r="L3" s="3" t="s">
        <v>2</v>
      </c>
      <c r="M3" s="7" t="s">
        <v>3</v>
      </c>
      <c r="N3" s="126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</row>
    <row r="4" spans="1:172" s="1" customFormat="1" x14ac:dyDescent="0.2">
      <c r="A4" s="126"/>
      <c r="B4" s="212">
        <v>0.01</v>
      </c>
      <c r="C4" s="212">
        <v>496.07</v>
      </c>
      <c r="D4" s="212">
        <v>0</v>
      </c>
      <c r="E4" s="213">
        <v>1.9199999999999998E-2</v>
      </c>
      <c r="F4" s="212">
        <v>0.01</v>
      </c>
      <c r="G4" s="212">
        <v>992.14</v>
      </c>
      <c r="H4" s="212">
        <v>0</v>
      </c>
      <c r="I4" s="213">
        <v>1.9199999999999998E-2</v>
      </c>
      <c r="J4" s="212">
        <v>0.01</v>
      </c>
      <c r="K4" s="212">
        <v>1488.21</v>
      </c>
      <c r="L4" s="212">
        <v>0</v>
      </c>
      <c r="M4" s="213">
        <v>1.9199999999999998E-2</v>
      </c>
      <c r="N4" s="126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</row>
    <row r="5" spans="1:172" s="1" customFormat="1" x14ac:dyDescent="0.2">
      <c r="A5" s="126"/>
      <c r="B5" s="214">
        <v>496.08</v>
      </c>
      <c r="C5" s="214">
        <v>4210.41</v>
      </c>
      <c r="D5" s="214">
        <v>9.52</v>
      </c>
      <c r="E5" s="215">
        <v>6.4000000000000001E-2</v>
      </c>
      <c r="F5" s="214">
        <v>992.15</v>
      </c>
      <c r="G5" s="214">
        <v>8420.82</v>
      </c>
      <c r="H5" s="214">
        <v>19.04</v>
      </c>
      <c r="I5" s="215">
        <v>6.4000000000000001E-2</v>
      </c>
      <c r="J5" s="214">
        <v>1488.22</v>
      </c>
      <c r="K5" s="214">
        <v>12631.23</v>
      </c>
      <c r="L5" s="214">
        <v>28.56</v>
      </c>
      <c r="M5" s="215">
        <v>6.4000000000000001E-2</v>
      </c>
      <c r="N5" s="126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</row>
    <row r="6" spans="1:172" s="1" customFormat="1" x14ac:dyDescent="0.2">
      <c r="A6" s="126"/>
      <c r="B6" s="214">
        <v>4210.42</v>
      </c>
      <c r="C6" s="214">
        <v>7399.42</v>
      </c>
      <c r="D6" s="214">
        <v>247.23</v>
      </c>
      <c r="E6" s="215">
        <v>0.10879999999999999</v>
      </c>
      <c r="F6" s="214">
        <v>8420.83</v>
      </c>
      <c r="G6" s="214">
        <v>14798.84</v>
      </c>
      <c r="H6" s="214">
        <v>494.46</v>
      </c>
      <c r="I6" s="215">
        <v>0.10879999999999999</v>
      </c>
      <c r="J6" s="214">
        <v>12631.24</v>
      </c>
      <c r="K6" s="214">
        <v>22198.26</v>
      </c>
      <c r="L6" s="214">
        <v>741.69</v>
      </c>
      <c r="M6" s="215">
        <v>0.10879999999999999</v>
      </c>
      <c r="N6" s="126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</row>
    <row r="7" spans="1:172" s="1" customFormat="1" x14ac:dyDescent="0.2">
      <c r="A7" s="126"/>
      <c r="B7" s="214">
        <v>7399.43</v>
      </c>
      <c r="C7" s="214">
        <v>8601.5</v>
      </c>
      <c r="D7" s="214">
        <v>594.24</v>
      </c>
      <c r="E7" s="215">
        <v>0.16</v>
      </c>
      <c r="F7" s="214">
        <v>14798.85</v>
      </c>
      <c r="G7" s="214">
        <v>17203</v>
      </c>
      <c r="H7" s="214">
        <v>1188.48</v>
      </c>
      <c r="I7" s="215">
        <v>0.16</v>
      </c>
      <c r="J7" s="214">
        <v>22198.27</v>
      </c>
      <c r="K7" s="214">
        <v>25804.5</v>
      </c>
      <c r="L7" s="214">
        <v>1782.72</v>
      </c>
      <c r="M7" s="215">
        <v>0.16</v>
      </c>
      <c r="N7" s="126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</row>
    <row r="8" spans="1:172" s="1" customFormat="1" x14ac:dyDescent="0.2">
      <c r="A8" s="126"/>
      <c r="B8" s="214">
        <v>8601.51</v>
      </c>
      <c r="C8" s="214">
        <v>10298.35</v>
      </c>
      <c r="D8" s="214">
        <v>786.55</v>
      </c>
      <c r="E8" s="215">
        <v>0.1792</v>
      </c>
      <c r="F8" s="214">
        <v>17203.009999999998</v>
      </c>
      <c r="G8" s="214">
        <v>20596.7</v>
      </c>
      <c r="H8" s="214">
        <v>1573.1</v>
      </c>
      <c r="I8" s="215">
        <v>0.1792</v>
      </c>
      <c r="J8" s="214">
        <v>25804.51</v>
      </c>
      <c r="K8" s="214">
        <v>30895.05</v>
      </c>
      <c r="L8" s="214">
        <v>2359.65</v>
      </c>
      <c r="M8" s="215">
        <v>0.1792</v>
      </c>
      <c r="N8" s="126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</row>
    <row r="9" spans="1:172" s="1" customFormat="1" x14ac:dyDescent="0.2">
      <c r="A9" s="126"/>
      <c r="B9" s="214">
        <v>10298.36</v>
      </c>
      <c r="C9" s="214">
        <v>20770.29</v>
      </c>
      <c r="D9" s="214">
        <v>1090.6199999999999</v>
      </c>
      <c r="E9" s="215">
        <v>0.21360000000000001</v>
      </c>
      <c r="F9" s="214">
        <v>20596.71</v>
      </c>
      <c r="G9" s="214">
        <v>41540.58</v>
      </c>
      <c r="H9" s="214">
        <v>2181.2399999999998</v>
      </c>
      <c r="I9" s="215">
        <v>0.21360000000000001</v>
      </c>
      <c r="J9" s="214">
        <v>30895.06</v>
      </c>
      <c r="K9" s="214">
        <v>62310.87</v>
      </c>
      <c r="L9" s="214">
        <v>3271.86</v>
      </c>
      <c r="M9" s="215">
        <v>0.21360000000000001</v>
      </c>
      <c r="N9" s="126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</row>
    <row r="10" spans="1:172" s="1" customFormat="1" x14ac:dyDescent="0.2">
      <c r="A10" s="126"/>
      <c r="B10" s="214">
        <v>20770.3</v>
      </c>
      <c r="C10" s="214">
        <v>32736.83</v>
      </c>
      <c r="D10" s="214">
        <v>3327.42</v>
      </c>
      <c r="E10" s="215">
        <v>0.23519999999999999</v>
      </c>
      <c r="F10" s="214">
        <v>41540.589999999997</v>
      </c>
      <c r="G10" s="214">
        <v>65473.66</v>
      </c>
      <c r="H10" s="214">
        <v>6654.84</v>
      </c>
      <c r="I10" s="215">
        <v>0.23519999999999999</v>
      </c>
      <c r="J10" s="214">
        <v>62310.879999999997</v>
      </c>
      <c r="K10" s="214">
        <v>98210.49</v>
      </c>
      <c r="L10" s="214">
        <v>9982.26</v>
      </c>
      <c r="M10" s="215">
        <v>0.23519999999999999</v>
      </c>
      <c r="N10" s="126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</row>
    <row r="11" spans="1:172" s="1" customFormat="1" x14ac:dyDescent="0.2">
      <c r="A11" s="126"/>
      <c r="B11" s="214">
        <v>32736.84</v>
      </c>
      <c r="C11" s="214">
        <v>9999999999</v>
      </c>
      <c r="D11" s="214">
        <v>6141.95</v>
      </c>
      <c r="E11" s="215">
        <v>0.3</v>
      </c>
      <c r="F11" s="214">
        <v>65473.67</v>
      </c>
      <c r="G11" s="214">
        <v>9999999999</v>
      </c>
      <c r="H11" s="214">
        <v>12283.9</v>
      </c>
      <c r="I11" s="215">
        <v>0.3</v>
      </c>
      <c r="J11" s="214">
        <v>98210.5</v>
      </c>
      <c r="K11" s="214">
        <v>9999999999</v>
      </c>
      <c r="L11" s="214">
        <v>18425.849999999999</v>
      </c>
      <c r="M11" s="215">
        <v>0.3</v>
      </c>
      <c r="N11" s="126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</row>
    <row r="12" spans="1:172" s="1" customFormat="1" ht="13.5" thickBot="1" x14ac:dyDescent="0.25">
      <c r="A12" s="126"/>
      <c r="B12" s="126"/>
      <c r="C12" s="129"/>
      <c r="D12" s="127"/>
      <c r="E12" s="130"/>
      <c r="F12" s="127"/>
      <c r="G12" s="129"/>
      <c r="H12" s="127"/>
      <c r="I12" s="130"/>
      <c r="J12" s="127"/>
      <c r="K12" s="129"/>
      <c r="L12" s="127"/>
      <c r="M12" s="130"/>
      <c r="N12" s="127"/>
      <c r="O12" s="10"/>
      <c r="P12" s="9"/>
      <c r="Q12" s="11"/>
      <c r="R12" s="9"/>
      <c r="S12" s="10"/>
      <c r="T12" s="9"/>
      <c r="U12" s="11"/>
      <c r="V12" s="9"/>
      <c r="W12" s="10"/>
      <c r="X12" s="9"/>
      <c r="Y12" s="11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</row>
    <row r="13" spans="1:172" s="1" customFormat="1" ht="13.5" thickBot="1" x14ac:dyDescent="0.25">
      <c r="A13" s="126"/>
      <c r="B13" s="4" t="s">
        <v>7</v>
      </c>
      <c r="C13" s="5"/>
      <c r="D13" s="5"/>
      <c r="E13" s="6"/>
      <c r="F13" s="4" t="s">
        <v>8</v>
      </c>
      <c r="G13" s="5"/>
      <c r="H13" s="5"/>
      <c r="I13" s="6"/>
      <c r="J13" s="4" t="s">
        <v>9</v>
      </c>
      <c r="K13" s="5"/>
      <c r="L13" s="5"/>
      <c r="M13" s="6"/>
      <c r="N13" s="126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</row>
    <row r="14" spans="1:172" s="1" customFormat="1" ht="39" thickBot="1" x14ac:dyDescent="0.25">
      <c r="A14" s="126"/>
      <c r="B14" s="2" t="s">
        <v>0</v>
      </c>
      <c r="C14" s="3" t="s">
        <v>1</v>
      </c>
      <c r="D14" s="3" t="s">
        <v>2</v>
      </c>
      <c r="E14" s="7" t="s">
        <v>3</v>
      </c>
      <c r="F14" s="2" t="s">
        <v>0</v>
      </c>
      <c r="G14" s="3" t="s">
        <v>1</v>
      </c>
      <c r="H14" s="3" t="s">
        <v>2</v>
      </c>
      <c r="I14" s="7" t="s">
        <v>3</v>
      </c>
      <c r="J14" s="2" t="s">
        <v>0</v>
      </c>
      <c r="K14" s="3" t="s">
        <v>1</v>
      </c>
      <c r="L14" s="3" t="s">
        <v>2</v>
      </c>
      <c r="M14" s="7" t="s">
        <v>3</v>
      </c>
      <c r="N14" s="126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</row>
    <row r="15" spans="1:172" s="1" customFormat="1" x14ac:dyDescent="0.2">
      <c r="A15" s="126"/>
      <c r="B15" s="212">
        <v>0.01</v>
      </c>
      <c r="C15" s="212">
        <v>1984.28</v>
      </c>
      <c r="D15" s="212">
        <v>0</v>
      </c>
      <c r="E15" s="213">
        <v>1.9199999999999998E-2</v>
      </c>
      <c r="F15" s="212">
        <v>0.01</v>
      </c>
      <c r="G15" s="212">
        <v>2480.35</v>
      </c>
      <c r="H15" s="212">
        <v>0</v>
      </c>
      <c r="I15" s="213">
        <v>1.9199999999999998E-2</v>
      </c>
      <c r="J15" s="212">
        <v>0.01</v>
      </c>
      <c r="K15" s="212">
        <v>2976.42</v>
      </c>
      <c r="L15" s="212">
        <v>0</v>
      </c>
      <c r="M15" s="213">
        <v>1.9199999999999998E-2</v>
      </c>
      <c r="N15" s="126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</row>
    <row r="16" spans="1:172" s="1" customFormat="1" x14ac:dyDescent="0.2">
      <c r="A16" s="126"/>
      <c r="B16" s="214">
        <v>1984.29</v>
      </c>
      <c r="C16" s="214">
        <v>16841.64</v>
      </c>
      <c r="D16" s="214">
        <v>38.08</v>
      </c>
      <c r="E16" s="215">
        <v>6.4000000000000001E-2</v>
      </c>
      <c r="F16" s="214">
        <v>2480.36</v>
      </c>
      <c r="G16" s="214">
        <v>21052.05</v>
      </c>
      <c r="H16" s="214">
        <v>47.6</v>
      </c>
      <c r="I16" s="215">
        <v>6.4000000000000001E-2</v>
      </c>
      <c r="J16" s="214">
        <v>2976.43</v>
      </c>
      <c r="K16" s="214">
        <v>25262.46</v>
      </c>
      <c r="L16" s="214">
        <v>57.12</v>
      </c>
      <c r="M16" s="215">
        <v>6.4000000000000001E-2</v>
      </c>
      <c r="N16" s="126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</row>
    <row r="17" spans="1:172" s="1" customFormat="1" x14ac:dyDescent="0.2">
      <c r="A17" s="126"/>
      <c r="B17" s="214">
        <v>16841.650000000001</v>
      </c>
      <c r="C17" s="214">
        <v>29597.68</v>
      </c>
      <c r="D17" s="214">
        <v>988.92</v>
      </c>
      <c r="E17" s="215">
        <v>0.10879999999999999</v>
      </c>
      <c r="F17" s="214">
        <v>21052.06</v>
      </c>
      <c r="G17" s="214">
        <v>36997.1</v>
      </c>
      <c r="H17" s="214">
        <v>1236.1500000000001</v>
      </c>
      <c r="I17" s="215">
        <v>0.10879999999999999</v>
      </c>
      <c r="J17" s="214">
        <v>25262.47</v>
      </c>
      <c r="K17" s="214">
        <v>44396.52</v>
      </c>
      <c r="L17" s="214">
        <v>1483.38</v>
      </c>
      <c r="M17" s="215">
        <v>0.10879999999999999</v>
      </c>
      <c r="N17" s="126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</row>
    <row r="18" spans="1:172" s="1" customFormat="1" x14ac:dyDescent="0.2">
      <c r="A18" s="126"/>
      <c r="B18" s="214">
        <v>29597.69</v>
      </c>
      <c r="C18" s="214">
        <v>34406</v>
      </c>
      <c r="D18" s="214">
        <v>2376.96</v>
      </c>
      <c r="E18" s="215">
        <v>0.16</v>
      </c>
      <c r="F18" s="214">
        <v>36997.11</v>
      </c>
      <c r="G18" s="214">
        <v>43007.5</v>
      </c>
      <c r="H18" s="214">
        <v>2971.2</v>
      </c>
      <c r="I18" s="215">
        <v>0.16</v>
      </c>
      <c r="J18" s="214">
        <v>44396.53</v>
      </c>
      <c r="K18" s="214">
        <v>51609</v>
      </c>
      <c r="L18" s="214">
        <v>3565.44</v>
      </c>
      <c r="M18" s="215">
        <v>0.16</v>
      </c>
      <c r="N18" s="126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</row>
    <row r="19" spans="1:172" s="1" customFormat="1" x14ac:dyDescent="0.2">
      <c r="A19" s="126"/>
      <c r="B19" s="214">
        <v>34406.01</v>
      </c>
      <c r="C19" s="214">
        <v>41193.4</v>
      </c>
      <c r="D19" s="214">
        <v>3146.2</v>
      </c>
      <c r="E19" s="215">
        <v>0.1792</v>
      </c>
      <c r="F19" s="214">
        <v>43007.51</v>
      </c>
      <c r="G19" s="214">
        <v>51491.75</v>
      </c>
      <c r="H19" s="214">
        <v>3932.75</v>
      </c>
      <c r="I19" s="215">
        <v>0.1792</v>
      </c>
      <c r="J19" s="214">
        <v>51609.01</v>
      </c>
      <c r="K19" s="214">
        <v>61790.1</v>
      </c>
      <c r="L19" s="214">
        <v>4719.3</v>
      </c>
      <c r="M19" s="215">
        <v>0.1792</v>
      </c>
      <c r="N19" s="126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</row>
    <row r="20" spans="1:172" s="1" customFormat="1" x14ac:dyDescent="0.2">
      <c r="A20" s="126"/>
      <c r="B20" s="214">
        <v>41193.410000000003</v>
      </c>
      <c r="C20" s="214">
        <v>83081.16</v>
      </c>
      <c r="D20" s="214">
        <v>4362.4799999999996</v>
      </c>
      <c r="E20" s="215">
        <v>0.21360000000000001</v>
      </c>
      <c r="F20" s="214">
        <v>51491.76</v>
      </c>
      <c r="G20" s="214">
        <v>103851.45</v>
      </c>
      <c r="H20" s="214">
        <v>5453.1</v>
      </c>
      <c r="I20" s="215">
        <v>0.21360000000000001</v>
      </c>
      <c r="J20" s="214">
        <v>61790.11</v>
      </c>
      <c r="K20" s="214">
        <v>124621.74</v>
      </c>
      <c r="L20" s="214">
        <v>6543.72</v>
      </c>
      <c r="M20" s="215">
        <v>0.21360000000000001</v>
      </c>
      <c r="N20" s="126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</row>
    <row r="21" spans="1:172" s="1" customFormat="1" x14ac:dyDescent="0.2">
      <c r="A21" s="126"/>
      <c r="B21" s="214">
        <v>83081.17</v>
      </c>
      <c r="C21" s="214">
        <v>130947.32</v>
      </c>
      <c r="D21" s="214">
        <v>13309.68</v>
      </c>
      <c r="E21" s="215">
        <v>0.23519999999999999</v>
      </c>
      <c r="F21" s="214">
        <v>103851.46</v>
      </c>
      <c r="G21" s="214">
        <v>163684.15</v>
      </c>
      <c r="H21" s="214">
        <v>16637.099999999999</v>
      </c>
      <c r="I21" s="215">
        <v>0.23519999999999999</v>
      </c>
      <c r="J21" s="214">
        <v>124621.75</v>
      </c>
      <c r="K21" s="214">
        <v>196420.98</v>
      </c>
      <c r="L21" s="214">
        <v>19964.52</v>
      </c>
      <c r="M21" s="215">
        <v>0.23519999999999999</v>
      </c>
      <c r="N21" s="126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</row>
    <row r="22" spans="1:172" s="1" customFormat="1" x14ac:dyDescent="0.2">
      <c r="A22" s="126"/>
      <c r="B22" s="214">
        <v>130947.33</v>
      </c>
      <c r="C22" s="214">
        <v>9999999999</v>
      </c>
      <c r="D22" s="214">
        <v>24567.8</v>
      </c>
      <c r="E22" s="215">
        <v>0.3</v>
      </c>
      <c r="F22" s="214">
        <v>163684.16</v>
      </c>
      <c r="G22" s="214">
        <v>9999999999</v>
      </c>
      <c r="H22" s="214">
        <v>30709.75</v>
      </c>
      <c r="I22" s="215">
        <v>0.3</v>
      </c>
      <c r="J22" s="214">
        <v>196420.99</v>
      </c>
      <c r="K22" s="214">
        <v>9999999999</v>
      </c>
      <c r="L22" s="214">
        <v>36851.699999999997</v>
      </c>
      <c r="M22" s="215">
        <v>0.3</v>
      </c>
      <c r="N22" s="126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</row>
    <row r="23" spans="1:172" s="1" customFormat="1" ht="13.5" thickBot="1" x14ac:dyDescent="0.25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</row>
    <row r="24" spans="1:172" s="1" customFormat="1" ht="13.5" thickBot="1" x14ac:dyDescent="0.25">
      <c r="A24" s="126"/>
      <c r="B24" s="4" t="s">
        <v>10</v>
      </c>
      <c r="C24" s="5"/>
      <c r="D24" s="5"/>
      <c r="E24" s="6"/>
      <c r="F24" s="4" t="s">
        <v>11</v>
      </c>
      <c r="G24" s="5"/>
      <c r="H24" s="5"/>
      <c r="I24" s="6"/>
      <c r="J24" s="4" t="s">
        <v>12</v>
      </c>
      <c r="K24" s="5"/>
      <c r="L24" s="5"/>
      <c r="M24" s="6"/>
      <c r="N24" s="126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</row>
    <row r="25" spans="1:172" s="1" customFormat="1" ht="39" thickBot="1" x14ac:dyDescent="0.25">
      <c r="A25" s="126"/>
      <c r="B25" s="2" t="s">
        <v>0</v>
      </c>
      <c r="C25" s="3" t="s">
        <v>1</v>
      </c>
      <c r="D25" s="3" t="s">
        <v>2</v>
      </c>
      <c r="E25" s="7" t="s">
        <v>3</v>
      </c>
      <c r="F25" s="8" t="s">
        <v>0</v>
      </c>
      <c r="G25" s="3" t="s">
        <v>1</v>
      </c>
      <c r="H25" s="3" t="s">
        <v>2</v>
      </c>
      <c r="I25" s="7" t="s">
        <v>3</v>
      </c>
      <c r="J25" s="2" t="s">
        <v>0</v>
      </c>
      <c r="K25" s="3" t="s">
        <v>1</v>
      </c>
      <c r="L25" s="3" t="s">
        <v>2</v>
      </c>
      <c r="M25" s="7" t="s">
        <v>3</v>
      </c>
      <c r="N25" s="126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</row>
    <row r="26" spans="1:172" s="1" customFormat="1" x14ac:dyDescent="0.2">
      <c r="A26" s="126"/>
      <c r="B26" s="212">
        <v>0.01</v>
      </c>
      <c r="C26" s="212">
        <v>3472.49</v>
      </c>
      <c r="D26" s="212">
        <v>0</v>
      </c>
      <c r="E26" s="213">
        <v>1.9199999999999998E-2</v>
      </c>
      <c r="F26" s="212">
        <v>0.01</v>
      </c>
      <c r="G26" s="212">
        <v>3968.56</v>
      </c>
      <c r="H26" s="212">
        <v>0</v>
      </c>
      <c r="I26" s="213">
        <v>1.9199999999999998E-2</v>
      </c>
      <c r="J26" s="212">
        <v>0.01</v>
      </c>
      <c r="K26" s="212">
        <v>4464.63</v>
      </c>
      <c r="L26" s="212">
        <v>0</v>
      </c>
      <c r="M26" s="213">
        <v>1.9199999999999998E-2</v>
      </c>
      <c r="N26" s="126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</row>
    <row r="27" spans="1:172" s="1" customFormat="1" x14ac:dyDescent="0.2">
      <c r="A27" s="126"/>
      <c r="B27" s="214">
        <v>3472.5</v>
      </c>
      <c r="C27" s="214">
        <v>29472.87</v>
      </c>
      <c r="D27" s="214">
        <v>66.64</v>
      </c>
      <c r="E27" s="215">
        <v>6.4000000000000001E-2</v>
      </c>
      <c r="F27" s="214">
        <v>3968.57</v>
      </c>
      <c r="G27" s="214">
        <v>33683.279999999999</v>
      </c>
      <c r="H27" s="214">
        <v>76.16</v>
      </c>
      <c r="I27" s="215">
        <v>6.4000000000000001E-2</v>
      </c>
      <c r="J27" s="214">
        <v>4464.6400000000003</v>
      </c>
      <c r="K27" s="214">
        <v>37893.69</v>
      </c>
      <c r="L27" s="214">
        <v>85.68</v>
      </c>
      <c r="M27" s="215">
        <v>6.4000000000000001E-2</v>
      </c>
      <c r="N27" s="126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</row>
    <row r="28" spans="1:172" s="1" customFormat="1" x14ac:dyDescent="0.2">
      <c r="A28" s="126"/>
      <c r="B28" s="214">
        <v>29472.880000000001</v>
      </c>
      <c r="C28" s="214">
        <v>51795.94</v>
      </c>
      <c r="D28" s="214">
        <v>1730.61</v>
      </c>
      <c r="E28" s="215">
        <v>0.10879999999999999</v>
      </c>
      <c r="F28" s="214">
        <v>33683.29</v>
      </c>
      <c r="G28" s="214">
        <v>59195.360000000001</v>
      </c>
      <c r="H28" s="214">
        <v>1977.84</v>
      </c>
      <c r="I28" s="215">
        <v>0.10879999999999999</v>
      </c>
      <c r="J28" s="214">
        <v>37893.699999999997</v>
      </c>
      <c r="K28" s="214">
        <v>66594.78</v>
      </c>
      <c r="L28" s="214">
        <v>2225.0700000000002</v>
      </c>
      <c r="M28" s="215">
        <v>0.10879999999999999</v>
      </c>
      <c r="N28" s="126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</row>
    <row r="29" spans="1:172" s="1" customFormat="1" x14ac:dyDescent="0.2">
      <c r="A29" s="126"/>
      <c r="B29" s="214">
        <v>51795.95</v>
      </c>
      <c r="C29" s="214">
        <v>60210.5</v>
      </c>
      <c r="D29" s="214">
        <v>4159.68</v>
      </c>
      <c r="E29" s="215">
        <v>0.16</v>
      </c>
      <c r="F29" s="214">
        <v>59195.37</v>
      </c>
      <c r="G29" s="214">
        <v>68812</v>
      </c>
      <c r="H29" s="214">
        <v>4753.92</v>
      </c>
      <c r="I29" s="215">
        <v>0.16</v>
      </c>
      <c r="J29" s="214">
        <v>66594.789999999994</v>
      </c>
      <c r="K29" s="214">
        <v>77413.5</v>
      </c>
      <c r="L29" s="214">
        <v>5348.16</v>
      </c>
      <c r="M29" s="215">
        <v>0.16</v>
      </c>
      <c r="N29" s="126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</row>
    <row r="30" spans="1:172" s="1" customFormat="1" x14ac:dyDescent="0.2">
      <c r="A30" s="126"/>
      <c r="B30" s="214">
        <v>60210.51</v>
      </c>
      <c r="C30" s="214">
        <v>72088.45</v>
      </c>
      <c r="D30" s="214">
        <v>5505.85</v>
      </c>
      <c r="E30" s="215">
        <v>0.1792</v>
      </c>
      <c r="F30" s="214">
        <v>68812.009999999995</v>
      </c>
      <c r="G30" s="214">
        <v>82386.8</v>
      </c>
      <c r="H30" s="214">
        <v>6292.4</v>
      </c>
      <c r="I30" s="215">
        <v>0.1792</v>
      </c>
      <c r="J30" s="214">
        <v>77413.509999999995</v>
      </c>
      <c r="K30" s="214">
        <v>92685.15</v>
      </c>
      <c r="L30" s="214">
        <v>7078.95</v>
      </c>
      <c r="M30" s="215">
        <v>0.1792</v>
      </c>
      <c r="N30" s="126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</row>
    <row r="31" spans="1:172" s="1" customFormat="1" x14ac:dyDescent="0.2">
      <c r="A31" s="126"/>
      <c r="B31" s="214">
        <v>72088.460000000006</v>
      </c>
      <c r="C31" s="214">
        <v>145392.03</v>
      </c>
      <c r="D31" s="214">
        <v>7634.34</v>
      </c>
      <c r="E31" s="215">
        <v>0.21360000000000001</v>
      </c>
      <c r="F31" s="214">
        <v>82386.81</v>
      </c>
      <c r="G31" s="214">
        <v>166162.32</v>
      </c>
      <c r="H31" s="214">
        <v>8724.9599999999991</v>
      </c>
      <c r="I31" s="215">
        <v>0.21360000000000001</v>
      </c>
      <c r="J31" s="214">
        <v>92685.16</v>
      </c>
      <c r="K31" s="214">
        <v>186932.61</v>
      </c>
      <c r="L31" s="214">
        <v>9815.58</v>
      </c>
      <c r="M31" s="215">
        <v>0.21360000000000001</v>
      </c>
      <c r="N31" s="126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</row>
    <row r="32" spans="1:172" s="1" customFormat="1" x14ac:dyDescent="0.2">
      <c r="A32" s="126"/>
      <c r="B32" s="214">
        <v>145392.04</v>
      </c>
      <c r="C32" s="214">
        <v>229157.81</v>
      </c>
      <c r="D32" s="214">
        <v>23291.94</v>
      </c>
      <c r="E32" s="215">
        <v>0.23519999999999999</v>
      </c>
      <c r="F32" s="214">
        <v>166162.32999999999</v>
      </c>
      <c r="G32" s="214">
        <v>261894.64</v>
      </c>
      <c r="H32" s="214">
        <v>26619.360000000001</v>
      </c>
      <c r="I32" s="215">
        <v>0.23519999999999999</v>
      </c>
      <c r="J32" s="214">
        <v>186932.62</v>
      </c>
      <c r="K32" s="214">
        <v>294631.46999999997</v>
      </c>
      <c r="L32" s="214">
        <v>29946.78</v>
      </c>
      <c r="M32" s="215">
        <v>0.23519999999999999</v>
      </c>
      <c r="N32" s="126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</row>
    <row r="33" spans="1:172" s="1" customFormat="1" x14ac:dyDescent="0.2">
      <c r="A33" s="126"/>
      <c r="B33" s="214">
        <v>229157.82</v>
      </c>
      <c r="C33" s="214">
        <v>9999999999</v>
      </c>
      <c r="D33" s="214">
        <v>42993.65</v>
      </c>
      <c r="E33" s="215">
        <v>0.3</v>
      </c>
      <c r="F33" s="214">
        <v>261894.65</v>
      </c>
      <c r="G33" s="214">
        <v>9999999999</v>
      </c>
      <c r="H33" s="214">
        <v>49135.6</v>
      </c>
      <c r="I33" s="215">
        <v>0.3</v>
      </c>
      <c r="J33" s="214">
        <v>294631.48</v>
      </c>
      <c r="K33" s="214">
        <v>9999999999</v>
      </c>
      <c r="L33" s="214">
        <v>55277.55</v>
      </c>
      <c r="M33" s="215">
        <v>0.3</v>
      </c>
      <c r="N33" s="126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</row>
    <row r="34" spans="1:172" s="1" customFormat="1" ht="13.5" thickBot="1" x14ac:dyDescent="0.25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</row>
    <row r="35" spans="1:172" s="1" customFormat="1" ht="13.5" thickBot="1" x14ac:dyDescent="0.25">
      <c r="A35" s="126"/>
      <c r="B35" s="4" t="s">
        <v>13</v>
      </c>
      <c r="C35" s="5"/>
      <c r="D35" s="5"/>
      <c r="E35" s="6"/>
      <c r="F35" s="4" t="s">
        <v>14</v>
      </c>
      <c r="G35" s="5"/>
      <c r="H35" s="5"/>
      <c r="I35" s="6"/>
      <c r="J35" s="4" t="s">
        <v>15</v>
      </c>
      <c r="K35" s="5"/>
      <c r="L35" s="5"/>
      <c r="M35" s="6"/>
      <c r="N35" s="126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</row>
    <row r="36" spans="1:172" s="1" customFormat="1" ht="39" thickBot="1" x14ac:dyDescent="0.25">
      <c r="A36" s="126"/>
      <c r="B36" s="2" t="s">
        <v>0</v>
      </c>
      <c r="C36" s="3" t="s">
        <v>1</v>
      </c>
      <c r="D36" s="3" t="s">
        <v>2</v>
      </c>
      <c r="E36" s="7" t="s">
        <v>3</v>
      </c>
      <c r="F36" s="2" t="s">
        <v>0</v>
      </c>
      <c r="G36" s="3" t="s">
        <v>1</v>
      </c>
      <c r="H36" s="3" t="s">
        <v>2</v>
      </c>
      <c r="I36" s="7" t="s">
        <v>3</v>
      </c>
      <c r="J36" s="2" t="s">
        <v>0</v>
      </c>
      <c r="K36" s="3" t="s">
        <v>1</v>
      </c>
      <c r="L36" s="3" t="s">
        <v>2</v>
      </c>
      <c r="M36" s="7" t="s">
        <v>3</v>
      </c>
      <c r="N36" s="126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</row>
    <row r="37" spans="1:172" s="1" customFormat="1" x14ac:dyDescent="0.2">
      <c r="A37" s="126"/>
      <c r="B37" s="212">
        <v>0.01</v>
      </c>
      <c r="C37" s="212">
        <v>4960.7</v>
      </c>
      <c r="D37" s="212">
        <v>0</v>
      </c>
      <c r="E37" s="213">
        <v>1.9199999999999998E-2</v>
      </c>
      <c r="F37" s="212">
        <v>0.01</v>
      </c>
      <c r="G37" s="212">
        <v>5456.77</v>
      </c>
      <c r="H37" s="212">
        <v>0</v>
      </c>
      <c r="I37" s="213">
        <v>1.9199999999999998E-2</v>
      </c>
      <c r="J37" s="212">
        <v>0.01</v>
      </c>
      <c r="K37" s="212">
        <v>5952.84</v>
      </c>
      <c r="L37" s="212">
        <v>0</v>
      </c>
      <c r="M37" s="213">
        <v>1.9199999999999998E-2</v>
      </c>
      <c r="N37" s="126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</row>
    <row r="38" spans="1:172" s="1" customFormat="1" x14ac:dyDescent="0.2">
      <c r="A38" s="126"/>
      <c r="B38" s="214">
        <v>4960.71</v>
      </c>
      <c r="C38" s="214">
        <v>42104.1</v>
      </c>
      <c r="D38" s="214">
        <v>95.2</v>
      </c>
      <c r="E38" s="215">
        <v>6.4000000000000001E-2</v>
      </c>
      <c r="F38" s="214">
        <v>5456.78</v>
      </c>
      <c r="G38" s="214">
        <v>46314.51</v>
      </c>
      <c r="H38" s="214">
        <v>104.72</v>
      </c>
      <c r="I38" s="215">
        <v>6.4000000000000001E-2</v>
      </c>
      <c r="J38" s="214">
        <v>5952.85</v>
      </c>
      <c r="K38" s="214">
        <v>50524.92</v>
      </c>
      <c r="L38" s="214">
        <v>114.24</v>
      </c>
      <c r="M38" s="215">
        <v>6.4000000000000001E-2</v>
      </c>
      <c r="N38" s="126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</row>
    <row r="39" spans="1:172" s="1" customFormat="1" x14ac:dyDescent="0.2">
      <c r="A39" s="126"/>
      <c r="B39" s="214">
        <v>42104.11</v>
      </c>
      <c r="C39" s="214">
        <v>73994.2</v>
      </c>
      <c r="D39" s="214">
        <v>2472.3000000000002</v>
      </c>
      <c r="E39" s="215">
        <v>0.10879999999999999</v>
      </c>
      <c r="F39" s="214">
        <v>46314.52</v>
      </c>
      <c r="G39" s="214">
        <v>81393.62</v>
      </c>
      <c r="H39" s="214">
        <v>2719.53</v>
      </c>
      <c r="I39" s="215">
        <v>0.10879999999999999</v>
      </c>
      <c r="J39" s="214">
        <v>50524.93</v>
      </c>
      <c r="K39" s="214">
        <v>88793.04</v>
      </c>
      <c r="L39" s="214">
        <v>2966.76</v>
      </c>
      <c r="M39" s="215">
        <v>0.10879999999999999</v>
      </c>
      <c r="N39" s="126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</row>
    <row r="40" spans="1:172" s="1" customFormat="1" x14ac:dyDescent="0.2">
      <c r="A40" s="126"/>
      <c r="B40" s="214">
        <v>73994.210000000006</v>
      </c>
      <c r="C40" s="214">
        <v>86015</v>
      </c>
      <c r="D40" s="214">
        <v>5942.4</v>
      </c>
      <c r="E40" s="215">
        <v>0.16</v>
      </c>
      <c r="F40" s="214">
        <v>81393.63</v>
      </c>
      <c r="G40" s="214">
        <v>94616.5</v>
      </c>
      <c r="H40" s="214">
        <v>6536.64</v>
      </c>
      <c r="I40" s="215">
        <v>0.16</v>
      </c>
      <c r="J40" s="214">
        <v>88793.05</v>
      </c>
      <c r="K40" s="214">
        <v>103218</v>
      </c>
      <c r="L40" s="214">
        <v>7130.88</v>
      </c>
      <c r="M40" s="215">
        <v>0.16</v>
      </c>
      <c r="N40" s="126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</row>
    <row r="41" spans="1:172" s="1" customFormat="1" x14ac:dyDescent="0.2">
      <c r="A41" s="126"/>
      <c r="B41" s="214">
        <v>86015.01</v>
      </c>
      <c r="C41" s="214">
        <v>102983.5</v>
      </c>
      <c r="D41" s="214">
        <v>7865.5</v>
      </c>
      <c r="E41" s="215">
        <v>0.1792</v>
      </c>
      <c r="F41" s="214">
        <v>94616.51</v>
      </c>
      <c r="G41" s="214">
        <v>113281.85</v>
      </c>
      <c r="H41" s="214">
        <v>8652.0499999999993</v>
      </c>
      <c r="I41" s="215">
        <v>0.1792</v>
      </c>
      <c r="J41" s="214">
        <v>103218.01</v>
      </c>
      <c r="K41" s="214">
        <v>123580.2</v>
      </c>
      <c r="L41" s="214">
        <v>9438.6</v>
      </c>
      <c r="M41" s="215">
        <v>0.1792</v>
      </c>
      <c r="N41" s="126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</row>
    <row r="42" spans="1:172" s="1" customFormat="1" x14ac:dyDescent="0.2">
      <c r="A42" s="126"/>
      <c r="B42" s="214">
        <v>102983.51</v>
      </c>
      <c r="C42" s="214">
        <v>207702.9</v>
      </c>
      <c r="D42" s="214">
        <v>10906.2</v>
      </c>
      <c r="E42" s="215">
        <v>0.21360000000000001</v>
      </c>
      <c r="F42" s="214">
        <v>113281.86</v>
      </c>
      <c r="G42" s="214">
        <v>228473.19</v>
      </c>
      <c r="H42" s="214">
        <v>11996.82</v>
      </c>
      <c r="I42" s="215">
        <v>0.21360000000000001</v>
      </c>
      <c r="J42" s="214">
        <v>123580.21</v>
      </c>
      <c r="K42" s="214">
        <v>249243.48</v>
      </c>
      <c r="L42" s="214">
        <v>13087.44</v>
      </c>
      <c r="M42" s="215">
        <v>0.21360000000000001</v>
      </c>
      <c r="N42" s="126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</row>
    <row r="43" spans="1:172" s="1" customFormat="1" x14ac:dyDescent="0.2">
      <c r="A43" s="126"/>
      <c r="B43" s="214">
        <v>207702.91</v>
      </c>
      <c r="C43" s="214">
        <v>327368.3</v>
      </c>
      <c r="D43" s="214">
        <v>33274.199999999997</v>
      </c>
      <c r="E43" s="215">
        <v>0.23519999999999999</v>
      </c>
      <c r="F43" s="214">
        <v>228473.2</v>
      </c>
      <c r="G43" s="214">
        <v>360105.13</v>
      </c>
      <c r="H43" s="214">
        <v>36601.620000000003</v>
      </c>
      <c r="I43" s="215">
        <v>0.23519999999999999</v>
      </c>
      <c r="J43" s="214">
        <v>249243.49</v>
      </c>
      <c r="K43" s="214">
        <v>392841.96</v>
      </c>
      <c r="L43" s="214">
        <v>39929.040000000001</v>
      </c>
      <c r="M43" s="215">
        <v>0.23519999999999999</v>
      </c>
      <c r="N43" s="126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</row>
    <row r="44" spans="1:172" s="1" customFormat="1" x14ac:dyDescent="0.2">
      <c r="A44" s="126"/>
      <c r="B44" s="214">
        <v>327368.31</v>
      </c>
      <c r="C44" s="214">
        <v>9999999999</v>
      </c>
      <c r="D44" s="214">
        <v>61419.5</v>
      </c>
      <c r="E44" s="215">
        <v>0.3</v>
      </c>
      <c r="F44" s="214">
        <v>360105.14</v>
      </c>
      <c r="G44" s="214">
        <v>9999999999</v>
      </c>
      <c r="H44" s="214">
        <v>67561.45</v>
      </c>
      <c r="I44" s="215">
        <v>0.3</v>
      </c>
      <c r="J44" s="214">
        <v>392841.97</v>
      </c>
      <c r="K44" s="214">
        <v>9999999999</v>
      </c>
      <c r="L44" s="214">
        <v>73703.399999999994</v>
      </c>
      <c r="M44" s="215">
        <v>0.3</v>
      </c>
      <c r="N44" s="126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</row>
    <row r="45" spans="1:172" s="1" customFormat="1" ht="13.5" thickBot="1" x14ac:dyDescent="0.25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</row>
    <row r="46" spans="1:172" s="1" customFormat="1" ht="13.5" thickBot="1" x14ac:dyDescent="0.25">
      <c r="A46" s="126"/>
      <c r="B46" s="4" t="s">
        <v>26</v>
      </c>
      <c r="C46" s="5"/>
      <c r="D46" s="5"/>
      <c r="E46" s="6"/>
      <c r="F46" s="126"/>
      <c r="G46" s="126"/>
      <c r="H46" s="126"/>
      <c r="I46" s="126"/>
      <c r="J46" s="126"/>
      <c r="K46" s="126"/>
      <c r="L46" s="126"/>
      <c r="M46" s="126"/>
      <c r="N46" s="126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</row>
    <row r="47" spans="1:172" s="1" customFormat="1" ht="39" thickBot="1" x14ac:dyDescent="0.25">
      <c r="A47" s="126"/>
      <c r="B47" s="2" t="s">
        <v>0</v>
      </c>
      <c r="C47" s="3" t="s">
        <v>1</v>
      </c>
      <c r="D47" s="3" t="s">
        <v>2</v>
      </c>
      <c r="E47" s="7" t="s">
        <v>3</v>
      </c>
      <c r="F47" s="126"/>
      <c r="G47" s="126"/>
      <c r="H47" s="126"/>
      <c r="I47" s="126"/>
      <c r="J47" s="126"/>
      <c r="K47" s="126"/>
      <c r="L47" s="126"/>
      <c r="M47" s="126"/>
      <c r="N47" s="126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</row>
    <row r="48" spans="1:172" s="1" customFormat="1" x14ac:dyDescent="0.2">
      <c r="A48" s="126"/>
      <c r="B48" s="212">
        <v>0.01</v>
      </c>
      <c r="C48" s="212">
        <v>5952.84</v>
      </c>
      <c r="D48" s="212">
        <v>0</v>
      </c>
      <c r="E48" s="213">
        <v>1.9199999999999998E-2</v>
      </c>
      <c r="F48" s="126"/>
      <c r="G48" s="126"/>
      <c r="H48" s="126"/>
      <c r="I48" s="126"/>
      <c r="J48" s="126"/>
      <c r="K48" s="126"/>
      <c r="L48" s="126"/>
      <c r="M48" s="126"/>
      <c r="N48" s="126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</row>
    <row r="49" spans="1:172" s="1" customFormat="1" x14ac:dyDescent="0.2">
      <c r="A49" s="126"/>
      <c r="B49" s="214">
        <v>5952.85</v>
      </c>
      <c r="C49" s="214">
        <v>50524.92</v>
      </c>
      <c r="D49" s="214">
        <v>114.24</v>
      </c>
      <c r="E49" s="215">
        <v>6.4000000000000001E-2</v>
      </c>
      <c r="F49" s="126"/>
      <c r="G49" s="126"/>
      <c r="H49" s="126"/>
      <c r="I49" s="126"/>
      <c r="J49" s="126"/>
      <c r="K49" s="126"/>
      <c r="L49" s="126"/>
      <c r="M49" s="126"/>
      <c r="N49" s="126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</row>
    <row r="50" spans="1:172" s="1" customFormat="1" x14ac:dyDescent="0.2">
      <c r="A50" s="126"/>
      <c r="B50" s="214">
        <v>50524.93</v>
      </c>
      <c r="C50" s="214">
        <v>88793.04</v>
      </c>
      <c r="D50" s="214">
        <v>2966.76</v>
      </c>
      <c r="E50" s="215">
        <v>0.10879999999999999</v>
      </c>
      <c r="F50" s="126"/>
      <c r="G50" s="126"/>
      <c r="H50" s="126"/>
      <c r="I50" s="126"/>
      <c r="J50" s="126"/>
      <c r="K50" s="126"/>
      <c r="L50" s="126"/>
      <c r="M50" s="126"/>
      <c r="N50" s="126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</row>
    <row r="51" spans="1:172" s="1" customFormat="1" x14ac:dyDescent="0.2">
      <c r="A51" s="126"/>
      <c r="B51" s="214">
        <v>88793.05</v>
      </c>
      <c r="C51" s="214">
        <v>103218</v>
      </c>
      <c r="D51" s="214">
        <v>7130.88</v>
      </c>
      <c r="E51" s="215">
        <v>0.16</v>
      </c>
      <c r="F51" s="126"/>
      <c r="G51" s="126"/>
      <c r="H51" s="126"/>
      <c r="I51" s="126"/>
      <c r="J51" s="126"/>
      <c r="K51" s="126"/>
      <c r="L51" s="126"/>
      <c r="M51" s="126"/>
      <c r="N51" s="126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</row>
    <row r="52" spans="1:172" s="1" customFormat="1" x14ac:dyDescent="0.2">
      <c r="A52" s="126"/>
      <c r="B52" s="214">
        <v>103218.01</v>
      </c>
      <c r="C52" s="214">
        <v>123580.2</v>
      </c>
      <c r="D52" s="214">
        <v>9438.6</v>
      </c>
      <c r="E52" s="215">
        <v>0.1792</v>
      </c>
      <c r="F52" s="126"/>
      <c r="G52" s="126"/>
      <c r="H52" s="126"/>
      <c r="I52" s="126"/>
      <c r="J52" s="126"/>
      <c r="K52" s="126"/>
      <c r="L52" s="126"/>
      <c r="M52" s="126"/>
      <c r="N52" s="126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</row>
    <row r="53" spans="1:172" s="1" customFormat="1" x14ac:dyDescent="0.2">
      <c r="A53" s="126"/>
      <c r="B53" s="214">
        <v>123580.21</v>
      </c>
      <c r="C53" s="214">
        <v>249243.48</v>
      </c>
      <c r="D53" s="214">
        <v>13087.44</v>
      </c>
      <c r="E53" s="215">
        <v>0.21360000000000001</v>
      </c>
      <c r="F53" s="126"/>
      <c r="G53" s="126"/>
      <c r="H53" s="126"/>
      <c r="I53" s="126"/>
      <c r="J53" s="126"/>
      <c r="K53" s="126"/>
      <c r="L53" s="126"/>
      <c r="M53" s="126"/>
      <c r="N53" s="126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</row>
    <row r="54" spans="1:172" s="1" customFormat="1" x14ac:dyDescent="0.2">
      <c r="A54" s="126"/>
      <c r="B54" s="214">
        <v>249243.49</v>
      </c>
      <c r="C54" s="214">
        <v>392841.96</v>
      </c>
      <c r="D54" s="214">
        <v>39929.040000000001</v>
      </c>
      <c r="E54" s="215">
        <v>0.23519999999999999</v>
      </c>
      <c r="F54" s="126"/>
      <c r="G54" s="126"/>
      <c r="H54" s="126"/>
      <c r="I54" s="126"/>
      <c r="J54" s="126"/>
      <c r="K54" s="126"/>
      <c r="L54" s="126"/>
      <c r="M54" s="126"/>
      <c r="N54" s="126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</row>
    <row r="55" spans="1:172" s="1" customFormat="1" x14ac:dyDescent="0.2">
      <c r="A55" s="126"/>
      <c r="B55" s="214">
        <v>392841.97</v>
      </c>
      <c r="C55" s="214">
        <v>9999999999</v>
      </c>
      <c r="D55" s="214">
        <v>73703.399999999994</v>
      </c>
      <c r="E55" s="215">
        <v>0.3</v>
      </c>
      <c r="F55" s="126"/>
      <c r="G55" s="126"/>
      <c r="H55" s="126"/>
      <c r="I55" s="126"/>
      <c r="J55" s="126"/>
      <c r="K55" s="126"/>
      <c r="L55" s="126"/>
      <c r="M55" s="126"/>
      <c r="N55" s="126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</row>
    <row r="56" spans="1:172" s="1" customFormat="1" x14ac:dyDescent="0.2">
      <c r="A56" s="126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</row>
    <row r="57" spans="1:172" s="1" customFormat="1" x14ac:dyDescent="0.2">
      <c r="A57" s="126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</row>
  </sheetData>
  <mergeCells count="1">
    <mergeCell ref="B1:I1"/>
  </mergeCells>
  <phoneticPr fontId="0" type="noConversion"/>
  <pageMargins left="0.75" right="0.75" top="1" bottom="1" header="0" footer="0"/>
  <pageSetup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48576" workbookViewId="0">
      <selection sqref="A1:XFD1048576"/>
    </sheetView>
  </sheetViews>
  <sheetFormatPr baseColWidth="10" defaultRowHeight="0" customHeight="1" zero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DATOS</vt:lpstr>
      <vt:lpstr>CALCULOS</vt:lpstr>
      <vt:lpstr>RESUMEN</vt:lpstr>
      <vt:lpstr>Pagos Prov</vt:lpstr>
      <vt:lpstr>TABLAS</vt:lpstr>
      <vt:lpstr>Hoja1</vt:lpstr>
      <vt:lpstr>CALCULOS!Área_de_impresión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Homerboy</cp:lastModifiedBy>
  <cp:lastPrinted>2009-05-27T16:51:20Z</cp:lastPrinted>
  <dcterms:created xsi:type="dcterms:W3CDTF">2004-03-15T21:46:26Z</dcterms:created>
  <dcterms:modified xsi:type="dcterms:W3CDTF">2014-01-23T15:46:26Z</dcterms:modified>
</cp:coreProperties>
</file>